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2 кв\"/>
    </mc:Choice>
  </mc:AlternateContent>
  <bookViews>
    <workbookView xWindow="0" yWindow="0" windowWidth="25200" windowHeight="11385"/>
  </bookViews>
  <sheets>
    <sheet name="ОФП" sheetId="1" r:id="rId1"/>
    <sheet name="ОСД" sheetId="2" r:id="rId2"/>
    <sheet name="ОДДС" sheetId="3" r:id="rId3"/>
    <sheet name="ОИК" sheetId="4" r:id="rId4"/>
  </sheets>
  <definedNames>
    <definedName name="_xlnm._FilterDatabase" localSheetId="2" hidden="1">ОДДС!$A$10:$C$53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3" l="1"/>
  <c r="A19" i="3"/>
  <c r="A23" i="3" l="1"/>
  <c r="A33" i="3"/>
  <c r="A32" i="3"/>
  <c r="A31" i="3"/>
  <c r="A30" i="3"/>
  <c r="A25" i="3"/>
  <c r="A24" i="3"/>
  <c r="A29" i="3"/>
  <c r="A28" i="3"/>
  <c r="A27" i="3"/>
  <c r="A26" i="3"/>
  <c r="F23" i="4" l="1"/>
  <c r="E23" i="4"/>
  <c r="D23" i="4"/>
  <c r="C23" i="4"/>
  <c r="B23" i="4"/>
  <c r="G21" i="4"/>
  <c r="G20" i="4"/>
  <c r="G19" i="4"/>
  <c r="G17" i="4"/>
  <c r="F15" i="4"/>
  <c r="E15" i="4"/>
  <c r="D15" i="4"/>
  <c r="C15" i="4"/>
  <c r="B15" i="4"/>
  <c r="G13" i="4"/>
  <c r="G12" i="4"/>
  <c r="G11" i="4"/>
  <c r="G10" i="4"/>
  <c r="G15" i="4" s="1"/>
  <c r="G8" i="4"/>
  <c r="G23" i="4" l="1"/>
  <c r="C42" i="2" l="1"/>
  <c r="C44" i="2" s="1"/>
  <c r="B42" i="2"/>
  <c r="B44" i="2" s="1"/>
  <c r="C49" i="3"/>
  <c r="B49" i="3"/>
  <c r="C45" i="3"/>
  <c r="B45" i="3"/>
  <c r="C36" i="3"/>
  <c r="B36" i="3"/>
  <c r="B51" i="3" l="1"/>
  <c r="B53" i="3" s="1"/>
  <c r="C51" i="3"/>
  <c r="C53" i="3" s="1"/>
  <c r="C30" i="2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<sst xmlns="http://schemas.openxmlformats.org/spreadsheetml/2006/main" count="148" uniqueCount="120">
  <si>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</si>
  <si>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</si>
  <si>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</si>
  <si>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</si>
  <si>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</si>
  <si>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</si>
  <si>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Займы клиентам</t>
  </si>
  <si>
    <t>Дебиторы по документарным расчетам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</si>
  <si>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</si>
  <si>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</si>
  <si>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</si>
  <si>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</si>
  <si>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</si>
  <si>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</si>
  <si>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</si>
  <si>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</si>
  <si>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</si>
  <si>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</si>
  <si>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</si>
  <si>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</si>
  <si>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</si>
  <si>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</si>
  <si>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</si>
  <si>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</si>
  <si>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</si>
  <si>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</si>
  <si>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</si>
  <si>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Чистая процентная маржа и аналогичные доходы</t>
  </si>
  <si>
    <t>Чистый процентный доход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</si>
  <si>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</si>
  <si>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</si>
  <si>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</si>
  <si>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</si>
  <si>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</si>
  <si>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</si>
  <si>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</si>
  <si>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</si>
  <si>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</si>
  <si>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</si>
  <si>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</si>
  <si>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</si>
  <si>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</si>
  <si>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</si>
  <si>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</si>
  <si>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</si>
  <si>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</si>
  <si>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</si>
  <si>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Резерв по переоценке финансовых активов,оцениваемых по справедливой стоимости через прочий совокупный доход</t>
  </si>
  <si>
    <t>31 декабря 2023</t>
  </si>
  <si>
    <t>Финансовые активы, оцениваемые по справедливой стоимости через прибыль или убыток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</si>
  <si>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</si>
  <si>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</si>
  <si>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Кредиторская задолженность по сделкам «репо»</t>
  </si>
  <si>
    <t>Резервы по условным обязательствам</t>
  </si>
  <si>
    <t xml:space="preserve">По состоянию на 30 июня 2024 года </t>
  </si>
  <si>
    <t>30 июня 2024</t>
  </si>
  <si>
    <t>По состоянию на 30 июня 2024 года</t>
  </si>
  <si>
    <t>30 июня 2023</t>
  </si>
  <si>
    <t>Процентные доходы, рассчитанные по методу эффективной процентной ставки</t>
  </si>
  <si>
    <t>Процентные и аналогичные расходы</t>
  </si>
  <si>
    <t>Оценочный резерв под кредитные убытки</t>
  </si>
  <si>
    <t>Комиссионные доходы</t>
  </si>
  <si>
    <t>Комиссионные расходы</t>
  </si>
  <si>
    <t>Чистый (убыток)/доход от операций с финансовыми инструментами, оцениваемыми по справедливой стоимости через прибыль или убыток</t>
  </si>
  <si>
    <t>Чистая прибыль/(убыток) от операций с финансовыми активами, учитываемыми по справедливой стоимости через прочий совокупный доход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</si>
  <si>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</si>
  <si>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</si>
  <si>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</si>
  <si>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</si>
  <si>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</si>
  <si>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</si>
  <si>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</si>
  <si>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</si>
  <si>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</si>
  <si>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</si>
  <si>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</si>
  <si>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</si>
  <si>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 по прочим доходам</t>
  </si>
  <si>
    <t>Прочие общие и административные расходы выплаченные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</si>
  <si>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</si>
  <si>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</si>
  <si>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</si>
  <si>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</si>
  <si>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</si>
  <si>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</si>
  <si>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</si>
  <si>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</si>
  <si>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</si>
  <si>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</si>
  <si>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</si>
  <si>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</si>
  <si>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</si>
  <si>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</si>
  <si>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</si>
  <si>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</si>
  <si>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</si>
  <si>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</si>
  <si>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</si>
  <si>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</si>
  <si>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Каржаубеков А.Ж.</t>
  </si>
  <si>
    <t>ЗА ПЕРИОД, ЗАКОНЧИВШИЙСЯ 30 ИЮНЯ 2024 г. (НЕ АУДИРОВАНО)</t>
  </si>
  <si>
    <t>Статьи, которые могут быть впоследствии расклассифицированы в составе прибыли и убытка:</t>
  </si>
  <si>
    <t>Прибыль/(убыток) от переоценки основных средств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</si>
  <si>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</si>
  <si>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</si>
  <si>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ОТЧЕТ ОБ ИЗМЕНЕНИЯХ В КАПИТАЛЕ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</si>
  <si>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</si>
  <si>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</si>
  <si>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</si>
  <si>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</si>
  <si>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31 декабря 2022 г. (аудировано)</t>
  </si>
  <si>
    <t>Выплата дивидендов акционерам</t>
  </si>
  <si>
    <t>Чистая прибыль за период</t>
  </si>
  <si>
    <t>Переоценка основных средств</t>
  </si>
  <si>
    <t>Прочий совокупный доход</t>
  </si>
  <si>
    <t>31 декабря 2023 г. (аудировано)</t>
  </si>
  <si>
    <t>30 июня 2024 г. (не аудировано)</t>
  </si>
  <si>
    <t xml:space="preserve">  </t>
  </si>
  <si>
    <t>ПРОЧИЙ СОВОКУПНЫЙ (УБЫТОК)/ДОХОД</t>
  </si>
  <si>
    <t>Чистый (убыток)/прибыль от изменения справедливой стоимости финансовых активов оцениваемых по справедливой стоимости через прочий совокупный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</si>
</sst>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3" fillId="0" borderId="0"/>
    <xf numFmtId="0" fontId="14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8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/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43" fontId="8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8" fillId="0" borderId="2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/>
    <xf numFmtId="164" fontId="8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3" fontId="0" fillId="0" borderId="4" xfId="0" applyNumberFormat="1" applyBorder="1" applyAlignment="1">
      <alignment horizontal="right"/>
    </xf>
    <xf numFmtId="3" fontId="8" fillId="0" borderId="0" xfId="0" applyNumberFormat="1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ill="1"/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0" xfId="0" applyFont="1" applyFill="1"/>
    <xf numFmtId="0" fontId="19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166" fontId="8" fillId="0" borderId="0" xfId="9" applyNumberFormat="1" applyFont="1" applyAlignment="1">
      <alignment horizontal="left" vertical="center" wrapText="1"/>
    </xf>
    <xf numFmtId="167" fontId="19" fillId="0" borderId="0" xfId="0" applyNumberFormat="1" applyFont="1" applyFill="1" applyAlignment="1">
      <alignment horizontal="right" vertical="center" wrapText="1"/>
    </xf>
    <xf numFmtId="167" fontId="20" fillId="0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0" fontId="20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67" fontId="20" fillId="0" borderId="2" xfId="0" applyNumberFormat="1" applyFont="1" applyFill="1" applyBorder="1" applyAlignment="1">
      <alignment horizontal="right" vertical="center" wrapText="1"/>
    </xf>
    <xf numFmtId="167" fontId="19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167" fontId="10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167" fontId="18" fillId="0" borderId="0" xfId="0" applyNumberFormat="1" applyFont="1" applyFill="1" applyAlignment="1">
      <alignment horizontal="right" vertical="center" wrapText="1"/>
    </xf>
    <xf numFmtId="167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1" fontId="0" fillId="0" borderId="0" xfId="0" applyNumberFormat="1" applyFill="1"/>
    <xf numFmtId="167" fontId="10" fillId="0" borderId="0" xfId="0" applyNumberFormat="1" applyFont="1" applyFill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7" fontId="12" fillId="0" borderId="0" xfId="0" applyNumberFormat="1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2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0" fontId="8" fillId="0" borderId="0" xfId="0" applyFont="1"/>
    <xf numFmtId="0" fontId="1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8" fontId="7" fillId="0" borderId="2" xfId="10" applyNumberFormat="1" applyFont="1" applyBorder="1" applyAlignment="1">
      <alignment horizontal="right" vertical="center" wrapText="1"/>
    </xf>
    <xf numFmtId="0" fontId="0" fillId="0" borderId="0" xfId="0" applyBorder="1"/>
    <xf numFmtId="168" fontId="7" fillId="0" borderId="0" xfId="1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0" xfId="10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164" fontId="11" fillId="0" borderId="0" xfId="0" applyNumberFormat="1" applyFont="1" applyBorder="1" applyAlignment="1">
      <alignment vertical="center" wrapText="1"/>
    </xf>
    <xf numFmtId="166" fontId="11" fillId="0" borderId="0" xfId="10" applyNumberFormat="1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68" fontId="8" fillId="0" borderId="2" xfId="10" applyNumberFormat="1" applyFont="1" applyFill="1" applyBorder="1" applyAlignment="1">
      <alignment vertical="center" wrapText="1"/>
    </xf>
    <xf numFmtId="166" fontId="7" fillId="0" borderId="2" xfId="10" applyNumberFormat="1" applyFont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 wrapText="1"/>
    </xf>
    <xf numFmtId="164" fontId="23" fillId="0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6" fontId="8" fillId="0" borderId="2" xfId="1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4" fontId="7" fillId="0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66" fontId="8" fillId="0" borderId="0" xfId="10" applyNumberFormat="1" applyFont="1" applyBorder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164" fontId="7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 vertical="top" wrapText="1"/>
    </xf>
    <xf numFmtId="0" fontId="20" fillId="0" borderId="0" xfId="0" applyFont="1" applyFill="1" applyAlignment="1">
      <alignment vertical="center"/>
    </xf>
    <xf numFmtId="0" fontId="1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</cellXfs>
  <cellStyles count="11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2 2" xfId="8"/>
    <cellStyle name="Финансовый 2 2 2 2" xfId="10"/>
    <cellStyle name="Финансовый 2 3" xfId="6"/>
    <cellStyle name="Финансовый 2 3 2" xfId="9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A4" sqref="A4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54</v>
      </c>
    </row>
    <row r="5" spans="1:5" ht="13.5" x14ac:dyDescent="0.2">
      <c r="A5" s="16" t="s">
        <v>44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55</v>
      </c>
      <c r="C8" s="41" t="s">
        <v>48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114372888.50999999</v>
      </c>
      <c r="C10" s="20">
        <v>121308225.08</v>
      </c>
      <c r="D10" s="45"/>
      <c r="E10" s="21"/>
    </row>
    <row r="11" spans="1:5" ht="26.25" customHeight="1" x14ac:dyDescent="0.2">
      <c r="A11" s="1" t="s">
        <v>4</v>
      </c>
      <c r="B11" s="19">
        <v>16821078.950000003</v>
      </c>
      <c r="C11" s="20">
        <v>15695986.92</v>
      </c>
      <c r="D11" s="45"/>
      <c r="E11" s="21"/>
    </row>
    <row r="12" spans="1:5" ht="23.25" customHeight="1" x14ac:dyDescent="0.2">
      <c r="A12" s="1" t="s">
        <v>5</v>
      </c>
      <c r="B12" s="19">
        <v>26945569.559999999</v>
      </c>
      <c r="C12" s="20">
        <v>23276265</v>
      </c>
      <c r="D12" s="45"/>
      <c r="E12" s="21"/>
    </row>
    <row r="13" spans="1:5" ht="28.5" customHeight="1" x14ac:dyDescent="0.2">
      <c r="A13" s="46" t="s">
        <v>49</v>
      </c>
      <c r="B13" s="19">
        <v>310645.48</v>
      </c>
      <c r="C13" s="20">
        <v>11081</v>
      </c>
      <c r="D13" s="45"/>
      <c r="E13" s="21"/>
    </row>
    <row r="14" spans="1:5" ht="24" customHeight="1" x14ac:dyDescent="0.2">
      <c r="A14" s="1" t="s">
        <v>6</v>
      </c>
      <c r="B14" s="19">
        <v>445353300.37</v>
      </c>
      <c r="C14" s="20">
        <v>382934004</v>
      </c>
      <c r="D14" s="45"/>
      <c r="E14" s="21"/>
    </row>
    <row r="15" spans="1:5" ht="18" customHeight="1" x14ac:dyDescent="0.2">
      <c r="A15" s="1" t="s">
        <v>7</v>
      </c>
      <c r="B15" s="19">
        <v>2437070.7808300001</v>
      </c>
      <c r="C15" s="20">
        <v>3156859</v>
      </c>
      <c r="D15" s="45"/>
      <c r="E15" s="21"/>
    </row>
    <row r="16" spans="1:5" ht="35.25" customHeight="1" x14ac:dyDescent="0.2">
      <c r="A16" s="46" t="s">
        <v>50</v>
      </c>
      <c r="B16" s="19">
        <v>252100357.56</v>
      </c>
      <c r="C16" s="20">
        <v>181798375</v>
      </c>
      <c r="D16" s="45"/>
      <c r="E16" s="21"/>
    </row>
    <row r="17" spans="1:6" ht="41.25" customHeight="1" x14ac:dyDescent="0.2">
      <c r="A17" s="46" t="s">
        <v>51</v>
      </c>
      <c r="B17" s="19">
        <v>137921012.00999999</v>
      </c>
      <c r="C17" s="20">
        <v>147251408</v>
      </c>
      <c r="D17" s="45"/>
      <c r="E17" s="21"/>
    </row>
    <row r="18" spans="1:6" ht="21" customHeight="1" x14ac:dyDescent="0.2">
      <c r="A18" s="1" t="s">
        <v>8</v>
      </c>
      <c r="B18" s="19">
        <v>323303.64</v>
      </c>
      <c r="C18" s="20">
        <v>1046970</v>
      </c>
      <c r="D18" s="45"/>
      <c r="E18" s="21"/>
    </row>
    <row r="19" spans="1:6" ht="18" customHeight="1" x14ac:dyDescent="0.2">
      <c r="A19" s="1" t="s">
        <v>9</v>
      </c>
      <c r="B19" s="19">
        <v>922024.83</v>
      </c>
      <c r="C19" s="20">
        <v>683066</v>
      </c>
      <c r="D19" s="45"/>
      <c r="E19" s="21"/>
    </row>
    <row r="20" spans="1:6" ht="22.5" customHeight="1" x14ac:dyDescent="0.2">
      <c r="A20" s="1" t="s">
        <v>10</v>
      </c>
      <c r="B20" s="19">
        <v>7223813.96</v>
      </c>
      <c r="C20" s="20">
        <v>7336525</v>
      </c>
      <c r="D20" s="45"/>
      <c r="E20" s="21"/>
    </row>
    <row r="21" spans="1:6" ht="18" customHeight="1" x14ac:dyDescent="0.2">
      <c r="A21" s="1" t="s">
        <v>11</v>
      </c>
      <c r="B21" s="19">
        <v>1457132.74</v>
      </c>
      <c r="C21" s="20">
        <v>1595143</v>
      </c>
      <c r="D21" s="45"/>
      <c r="E21" s="21"/>
    </row>
    <row r="22" spans="1:6" ht="16.5" customHeight="1" x14ac:dyDescent="0.2">
      <c r="A22" s="1" t="s">
        <v>12</v>
      </c>
      <c r="B22" s="19">
        <v>3656346.4091699999</v>
      </c>
      <c r="C22" s="20">
        <v>2603018</v>
      </c>
      <c r="D22" s="45"/>
      <c r="E22" s="21"/>
    </row>
    <row r="23" spans="1:6" ht="20.25" customHeight="1" thickBot="1" x14ac:dyDescent="0.3">
      <c r="A23" s="8" t="s">
        <v>13</v>
      </c>
      <c r="B23" s="22">
        <f>SUM(B10:B22)</f>
        <v>1009844544.8000001</v>
      </c>
      <c r="C23" s="22">
        <f>SUM(C10:C22)</f>
        <v>888696926</v>
      </c>
      <c r="D23" s="45"/>
      <c r="E23" s="21"/>
      <c r="F23" s="44"/>
    </row>
    <row r="24" spans="1:6" ht="17.25" customHeight="1" thickTop="1" x14ac:dyDescent="0.2">
      <c r="A24" s="8"/>
      <c r="B24" s="20"/>
      <c r="C24" s="20"/>
      <c r="D24" s="45"/>
      <c r="E24" s="21"/>
    </row>
    <row r="25" spans="1:6" ht="17.25" customHeight="1" x14ac:dyDescent="0.2">
      <c r="A25" s="8" t="s">
        <v>14</v>
      </c>
      <c r="B25" s="20"/>
      <c r="C25" s="20"/>
      <c r="D25" s="45"/>
      <c r="E25" s="21"/>
    </row>
    <row r="26" spans="1:6" ht="28.5" customHeight="1" x14ac:dyDescent="0.2">
      <c r="A26" s="1" t="s">
        <v>15</v>
      </c>
      <c r="B26" s="20">
        <v>234654.36</v>
      </c>
      <c r="C26" s="20">
        <v>8280</v>
      </c>
      <c r="D26" s="45"/>
      <c r="E26" s="21"/>
    </row>
    <row r="27" spans="1:6" ht="18" customHeight="1" x14ac:dyDescent="0.2">
      <c r="A27" s="1" t="s">
        <v>16</v>
      </c>
      <c r="B27" s="20">
        <v>14229723.800000001</v>
      </c>
      <c r="C27" s="20">
        <v>5699611</v>
      </c>
      <c r="D27" s="45"/>
      <c r="E27" s="21"/>
    </row>
    <row r="28" spans="1:6" ht="20.25" customHeight="1" x14ac:dyDescent="0.2">
      <c r="A28" s="46" t="s">
        <v>52</v>
      </c>
      <c r="B28" s="20">
        <v>119726184.31</v>
      </c>
      <c r="C28" s="20">
        <v>66216338</v>
      </c>
      <c r="D28" s="45"/>
      <c r="E28" s="21"/>
    </row>
    <row r="29" spans="1:6" ht="15" customHeight="1" x14ac:dyDescent="0.2">
      <c r="A29" s="1" t="s">
        <v>17</v>
      </c>
      <c r="B29" s="20">
        <v>729317531.60074008</v>
      </c>
      <c r="C29" s="20">
        <v>676373946</v>
      </c>
      <c r="D29" s="45"/>
      <c r="E29" s="21"/>
    </row>
    <row r="30" spans="1:6" ht="24" customHeight="1" x14ac:dyDescent="0.2">
      <c r="A30" s="46" t="s">
        <v>53</v>
      </c>
      <c r="B30" s="20">
        <v>1061901.6299999999</v>
      </c>
      <c r="C30" s="20">
        <v>1129154</v>
      </c>
      <c r="D30" s="45"/>
      <c r="E30" s="21"/>
    </row>
    <row r="31" spans="1:6" ht="18" customHeight="1" thickBot="1" x14ac:dyDescent="0.25">
      <c r="A31" s="1" t="s">
        <v>18</v>
      </c>
      <c r="B31" s="7">
        <v>23707380.03926</v>
      </c>
      <c r="C31" s="7">
        <v>21294681</v>
      </c>
      <c r="D31" s="45"/>
      <c r="E31" s="21"/>
    </row>
    <row r="32" spans="1:6" ht="16.5" customHeight="1" thickBot="1" x14ac:dyDescent="0.3">
      <c r="A32" s="8" t="s">
        <v>19</v>
      </c>
      <c r="B32" s="23">
        <f>SUM(B26:B31)</f>
        <v>888277375.74000013</v>
      </c>
      <c r="C32" s="23">
        <f>SUM(C26:C31)</f>
        <v>770722010</v>
      </c>
      <c r="D32" s="45"/>
      <c r="E32" s="21"/>
      <c r="F32" s="44"/>
    </row>
    <row r="33" spans="1:6" ht="15" customHeight="1" thickTop="1" x14ac:dyDescent="0.2">
      <c r="A33" s="8"/>
      <c r="B33" s="20"/>
      <c r="C33" s="20"/>
      <c r="D33" s="45"/>
      <c r="E33" s="21"/>
    </row>
    <row r="34" spans="1:6" x14ac:dyDescent="0.2">
      <c r="A34" s="8" t="s">
        <v>20</v>
      </c>
      <c r="B34" s="20"/>
      <c r="C34" s="24"/>
      <c r="D34" s="45"/>
      <c r="E34" s="21"/>
    </row>
    <row r="35" spans="1:6" x14ac:dyDescent="0.2">
      <c r="A35" s="8" t="s">
        <v>21</v>
      </c>
      <c r="B35" s="20"/>
      <c r="C35" s="20"/>
      <c r="D35" s="45"/>
      <c r="E35" s="21"/>
    </row>
    <row r="36" spans="1:6" ht="21.75" customHeight="1" x14ac:dyDescent="0.2">
      <c r="A36" s="1" t="s">
        <v>22</v>
      </c>
      <c r="B36" s="20">
        <v>7050000</v>
      </c>
      <c r="C36" s="20">
        <v>7050000</v>
      </c>
      <c r="D36" s="45"/>
      <c r="E36" s="21"/>
    </row>
    <row r="37" spans="1:6" ht="13.5" customHeight="1" x14ac:dyDescent="0.2">
      <c r="A37" s="1" t="s">
        <v>23</v>
      </c>
      <c r="B37" s="20">
        <v>220972.89</v>
      </c>
      <c r="C37" s="20">
        <v>220973</v>
      </c>
      <c r="D37" s="45"/>
      <c r="E37" s="21"/>
    </row>
    <row r="38" spans="1:6" ht="30.75" customHeight="1" x14ac:dyDescent="0.2">
      <c r="A38" s="1" t="s">
        <v>47</v>
      </c>
      <c r="B38" s="20">
        <v>-2090753.7</v>
      </c>
      <c r="C38" s="20">
        <v>-1627162</v>
      </c>
      <c r="D38" s="45"/>
      <c r="E38" s="21"/>
    </row>
    <row r="39" spans="1:6" ht="17.25" customHeight="1" thickBot="1" x14ac:dyDescent="0.3">
      <c r="A39" s="1" t="s">
        <v>43</v>
      </c>
      <c r="B39" s="7">
        <v>116386949.84999999</v>
      </c>
      <c r="C39" s="7">
        <v>112331105</v>
      </c>
      <c r="D39" s="45"/>
      <c r="E39" s="21"/>
      <c r="F39" s="44"/>
    </row>
    <row r="40" spans="1:6" ht="1.5" customHeight="1" x14ac:dyDescent="0.2">
      <c r="A40" s="1"/>
      <c r="B40" s="25"/>
      <c r="C40" s="25"/>
      <c r="D40" s="45"/>
      <c r="E40" s="21"/>
    </row>
    <row r="41" spans="1:6" ht="19.5" customHeight="1" thickBot="1" x14ac:dyDescent="0.3">
      <c r="A41" s="8" t="s">
        <v>24</v>
      </c>
      <c r="B41" s="23">
        <f>SUM(B36:B40)</f>
        <v>121567169.03999999</v>
      </c>
      <c r="C41" s="23">
        <f>SUM(C36:C40)</f>
        <v>117974916</v>
      </c>
      <c r="D41" s="45"/>
      <c r="E41" s="21"/>
      <c r="F41" s="44"/>
    </row>
    <row r="42" spans="1:6" ht="15.75" customHeight="1" thickTop="1" thickBot="1" x14ac:dyDescent="0.25">
      <c r="A42" s="8" t="s">
        <v>25</v>
      </c>
      <c r="B42" s="23">
        <f>B32+B41</f>
        <v>1009844544.7800001</v>
      </c>
      <c r="C42" s="23">
        <f>C32+C41</f>
        <v>888696926</v>
      </c>
      <c r="D42" s="45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42</v>
      </c>
      <c r="B45" s="13"/>
      <c r="C45" s="14" t="s">
        <v>39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41</v>
      </c>
      <c r="B47" s="13"/>
      <c r="C47" s="14" t="s">
        <v>40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" zoomScaleNormal="100" workbookViewId="0">
      <selection activeCell="A5" sqref="A5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184" width="9.140625" style="12"/>
    <col min="185" max="185" width="39" style="12" customWidth="1"/>
    <col min="186" max="186" width="15.5703125" style="12" customWidth="1"/>
    <col min="187" max="187" width="17.28515625" style="12" customWidth="1"/>
    <col min="188" max="188" width="12.85546875" style="12" customWidth="1"/>
    <col min="189" max="189" width="18.42578125" style="12" customWidth="1"/>
    <col min="190" max="440" width="9.140625" style="12"/>
    <col min="441" max="441" width="39" style="12" customWidth="1"/>
    <col min="442" max="442" width="15.5703125" style="12" customWidth="1"/>
    <col min="443" max="443" width="17.28515625" style="12" customWidth="1"/>
    <col min="444" max="444" width="12.85546875" style="12" customWidth="1"/>
    <col min="445" max="445" width="18.42578125" style="12" customWidth="1"/>
    <col min="446" max="696" width="9.140625" style="12"/>
    <col min="697" max="697" width="39" style="12" customWidth="1"/>
    <col min="698" max="698" width="15.5703125" style="12" customWidth="1"/>
    <col min="699" max="699" width="17.28515625" style="12" customWidth="1"/>
    <col min="700" max="700" width="12.85546875" style="12" customWidth="1"/>
    <col min="701" max="701" width="18.42578125" style="12" customWidth="1"/>
    <col min="702" max="952" width="9.140625" style="12"/>
    <col min="953" max="953" width="39" style="12" customWidth="1"/>
    <col min="954" max="954" width="15.5703125" style="12" customWidth="1"/>
    <col min="955" max="955" width="17.28515625" style="12" customWidth="1"/>
    <col min="956" max="956" width="12.85546875" style="12" customWidth="1"/>
    <col min="957" max="957" width="18.42578125" style="12" customWidth="1"/>
    <col min="958" max="1208" width="9.140625" style="12"/>
    <col min="1209" max="1209" width="39" style="12" customWidth="1"/>
    <col min="1210" max="1210" width="15.5703125" style="12" customWidth="1"/>
    <col min="1211" max="1211" width="17.28515625" style="12" customWidth="1"/>
    <col min="1212" max="1212" width="12.85546875" style="12" customWidth="1"/>
    <col min="1213" max="1213" width="18.42578125" style="12" customWidth="1"/>
    <col min="1214" max="1464" width="9.140625" style="12"/>
    <col min="1465" max="1465" width="39" style="12" customWidth="1"/>
    <col min="1466" max="1466" width="15.5703125" style="12" customWidth="1"/>
    <col min="1467" max="1467" width="17.28515625" style="12" customWidth="1"/>
    <col min="1468" max="1468" width="12.85546875" style="12" customWidth="1"/>
    <col min="1469" max="1469" width="18.42578125" style="12" customWidth="1"/>
    <col min="1470" max="1720" width="9.140625" style="12"/>
    <col min="1721" max="1721" width="39" style="12" customWidth="1"/>
    <col min="1722" max="1722" width="15.5703125" style="12" customWidth="1"/>
    <col min="1723" max="1723" width="17.28515625" style="12" customWidth="1"/>
    <col min="1724" max="1724" width="12.85546875" style="12" customWidth="1"/>
    <col min="1725" max="1725" width="18.42578125" style="12" customWidth="1"/>
    <col min="1726" max="1976" width="9.140625" style="12"/>
    <col min="1977" max="1977" width="39" style="12" customWidth="1"/>
    <col min="1978" max="1978" width="15.5703125" style="12" customWidth="1"/>
    <col min="1979" max="1979" width="17.28515625" style="12" customWidth="1"/>
    <col min="1980" max="1980" width="12.85546875" style="12" customWidth="1"/>
    <col min="1981" max="1981" width="18.42578125" style="12" customWidth="1"/>
    <col min="1982" max="2232" width="9.140625" style="12"/>
    <col min="2233" max="2233" width="39" style="12" customWidth="1"/>
    <col min="2234" max="2234" width="15.5703125" style="12" customWidth="1"/>
    <col min="2235" max="2235" width="17.28515625" style="12" customWidth="1"/>
    <col min="2236" max="2236" width="12.85546875" style="12" customWidth="1"/>
    <col min="2237" max="2237" width="18.42578125" style="12" customWidth="1"/>
    <col min="2238" max="2488" width="9.140625" style="12"/>
    <col min="2489" max="2489" width="39" style="12" customWidth="1"/>
    <col min="2490" max="2490" width="15.5703125" style="12" customWidth="1"/>
    <col min="2491" max="2491" width="17.28515625" style="12" customWidth="1"/>
    <col min="2492" max="2492" width="12.85546875" style="12" customWidth="1"/>
    <col min="2493" max="2493" width="18.42578125" style="12" customWidth="1"/>
    <col min="2494" max="2744" width="9.140625" style="12"/>
    <col min="2745" max="2745" width="39" style="12" customWidth="1"/>
    <col min="2746" max="2746" width="15.5703125" style="12" customWidth="1"/>
    <col min="2747" max="2747" width="17.28515625" style="12" customWidth="1"/>
    <col min="2748" max="2748" width="12.85546875" style="12" customWidth="1"/>
    <col min="2749" max="2749" width="18.42578125" style="12" customWidth="1"/>
    <col min="2750" max="3000" width="9.140625" style="12"/>
    <col min="3001" max="3001" width="39" style="12" customWidth="1"/>
    <col min="3002" max="3002" width="15.5703125" style="12" customWidth="1"/>
    <col min="3003" max="3003" width="17.28515625" style="12" customWidth="1"/>
    <col min="3004" max="3004" width="12.85546875" style="12" customWidth="1"/>
    <col min="3005" max="3005" width="18.42578125" style="12" customWidth="1"/>
    <col min="3006" max="3256" width="9.140625" style="12"/>
    <col min="3257" max="3257" width="39" style="12" customWidth="1"/>
    <col min="3258" max="3258" width="15.5703125" style="12" customWidth="1"/>
    <col min="3259" max="3259" width="17.28515625" style="12" customWidth="1"/>
    <col min="3260" max="3260" width="12.85546875" style="12" customWidth="1"/>
    <col min="3261" max="3261" width="18.42578125" style="12" customWidth="1"/>
    <col min="3262" max="3512" width="9.140625" style="12"/>
    <col min="3513" max="3513" width="39" style="12" customWidth="1"/>
    <col min="3514" max="3514" width="15.5703125" style="12" customWidth="1"/>
    <col min="3515" max="3515" width="17.28515625" style="12" customWidth="1"/>
    <col min="3516" max="3516" width="12.85546875" style="12" customWidth="1"/>
    <col min="3517" max="3517" width="18.42578125" style="12" customWidth="1"/>
    <col min="3518" max="3768" width="9.140625" style="12"/>
    <col min="3769" max="3769" width="39" style="12" customWidth="1"/>
    <col min="3770" max="3770" width="15.5703125" style="12" customWidth="1"/>
    <col min="3771" max="3771" width="17.28515625" style="12" customWidth="1"/>
    <col min="3772" max="3772" width="12.85546875" style="12" customWidth="1"/>
    <col min="3773" max="3773" width="18.42578125" style="12" customWidth="1"/>
    <col min="3774" max="4024" width="9.140625" style="12"/>
    <col min="4025" max="4025" width="39" style="12" customWidth="1"/>
    <col min="4026" max="4026" width="15.5703125" style="12" customWidth="1"/>
    <col min="4027" max="4027" width="17.28515625" style="12" customWidth="1"/>
    <col min="4028" max="4028" width="12.85546875" style="12" customWidth="1"/>
    <col min="4029" max="4029" width="18.42578125" style="12" customWidth="1"/>
    <col min="4030" max="4280" width="9.140625" style="12"/>
    <col min="4281" max="4281" width="39" style="12" customWidth="1"/>
    <col min="4282" max="4282" width="15.5703125" style="12" customWidth="1"/>
    <col min="4283" max="4283" width="17.28515625" style="12" customWidth="1"/>
    <col min="4284" max="4284" width="12.85546875" style="12" customWidth="1"/>
    <col min="4285" max="4285" width="18.42578125" style="12" customWidth="1"/>
    <col min="4286" max="4536" width="9.140625" style="12"/>
    <col min="4537" max="4537" width="39" style="12" customWidth="1"/>
    <col min="4538" max="4538" width="15.5703125" style="12" customWidth="1"/>
    <col min="4539" max="4539" width="17.28515625" style="12" customWidth="1"/>
    <col min="4540" max="4540" width="12.85546875" style="12" customWidth="1"/>
    <col min="4541" max="4541" width="18.42578125" style="12" customWidth="1"/>
    <col min="4542" max="4792" width="9.140625" style="12"/>
    <col min="4793" max="4793" width="39" style="12" customWidth="1"/>
    <col min="4794" max="4794" width="15.5703125" style="12" customWidth="1"/>
    <col min="4795" max="4795" width="17.28515625" style="12" customWidth="1"/>
    <col min="4796" max="4796" width="12.85546875" style="12" customWidth="1"/>
    <col min="4797" max="4797" width="18.42578125" style="12" customWidth="1"/>
    <col min="4798" max="5048" width="9.140625" style="12"/>
    <col min="5049" max="5049" width="39" style="12" customWidth="1"/>
    <col min="5050" max="5050" width="15.5703125" style="12" customWidth="1"/>
    <col min="5051" max="5051" width="17.28515625" style="12" customWidth="1"/>
    <col min="5052" max="5052" width="12.85546875" style="12" customWidth="1"/>
    <col min="5053" max="5053" width="18.42578125" style="12" customWidth="1"/>
    <col min="5054" max="5304" width="9.140625" style="12"/>
    <col min="5305" max="5305" width="39" style="12" customWidth="1"/>
    <col min="5306" max="5306" width="15.5703125" style="12" customWidth="1"/>
    <col min="5307" max="5307" width="17.28515625" style="12" customWidth="1"/>
    <col min="5308" max="5308" width="12.85546875" style="12" customWidth="1"/>
    <col min="5309" max="5309" width="18.42578125" style="12" customWidth="1"/>
    <col min="5310" max="5560" width="9.140625" style="12"/>
    <col min="5561" max="5561" width="39" style="12" customWidth="1"/>
    <col min="5562" max="5562" width="15.5703125" style="12" customWidth="1"/>
    <col min="5563" max="5563" width="17.28515625" style="12" customWidth="1"/>
    <col min="5564" max="5564" width="12.85546875" style="12" customWidth="1"/>
    <col min="5565" max="5565" width="18.42578125" style="12" customWidth="1"/>
    <col min="5566" max="5816" width="9.140625" style="12"/>
    <col min="5817" max="5817" width="39" style="12" customWidth="1"/>
    <col min="5818" max="5818" width="15.5703125" style="12" customWidth="1"/>
    <col min="5819" max="5819" width="17.28515625" style="12" customWidth="1"/>
    <col min="5820" max="5820" width="12.85546875" style="12" customWidth="1"/>
    <col min="5821" max="5821" width="18.42578125" style="12" customWidth="1"/>
    <col min="5822" max="6072" width="9.140625" style="12"/>
    <col min="6073" max="6073" width="39" style="12" customWidth="1"/>
    <col min="6074" max="6074" width="15.5703125" style="12" customWidth="1"/>
    <col min="6075" max="6075" width="17.28515625" style="12" customWidth="1"/>
    <col min="6076" max="6076" width="12.85546875" style="12" customWidth="1"/>
    <col min="6077" max="6077" width="18.42578125" style="12" customWidth="1"/>
    <col min="6078" max="6328" width="9.140625" style="12"/>
    <col min="6329" max="6329" width="39" style="12" customWidth="1"/>
    <col min="6330" max="6330" width="15.5703125" style="12" customWidth="1"/>
    <col min="6331" max="6331" width="17.28515625" style="12" customWidth="1"/>
    <col min="6332" max="6332" width="12.85546875" style="12" customWidth="1"/>
    <col min="6333" max="6333" width="18.42578125" style="12" customWidth="1"/>
    <col min="6334" max="6584" width="9.140625" style="12"/>
    <col min="6585" max="6585" width="39" style="12" customWidth="1"/>
    <col min="6586" max="6586" width="15.5703125" style="12" customWidth="1"/>
    <col min="6587" max="6587" width="17.28515625" style="12" customWidth="1"/>
    <col min="6588" max="6588" width="12.85546875" style="12" customWidth="1"/>
    <col min="6589" max="6589" width="18.42578125" style="12" customWidth="1"/>
    <col min="6590" max="6840" width="9.140625" style="12"/>
    <col min="6841" max="6841" width="39" style="12" customWidth="1"/>
    <col min="6842" max="6842" width="15.5703125" style="12" customWidth="1"/>
    <col min="6843" max="6843" width="17.28515625" style="12" customWidth="1"/>
    <col min="6844" max="6844" width="12.85546875" style="12" customWidth="1"/>
    <col min="6845" max="6845" width="18.42578125" style="12" customWidth="1"/>
    <col min="6846" max="7096" width="9.140625" style="12"/>
    <col min="7097" max="7097" width="39" style="12" customWidth="1"/>
    <col min="7098" max="7098" width="15.5703125" style="12" customWidth="1"/>
    <col min="7099" max="7099" width="17.28515625" style="12" customWidth="1"/>
    <col min="7100" max="7100" width="12.85546875" style="12" customWidth="1"/>
    <col min="7101" max="7101" width="18.42578125" style="12" customWidth="1"/>
    <col min="7102" max="7352" width="9.140625" style="12"/>
    <col min="7353" max="7353" width="39" style="12" customWidth="1"/>
    <col min="7354" max="7354" width="15.5703125" style="12" customWidth="1"/>
    <col min="7355" max="7355" width="17.28515625" style="12" customWidth="1"/>
    <col min="7356" max="7356" width="12.85546875" style="12" customWidth="1"/>
    <col min="7357" max="7357" width="18.42578125" style="12" customWidth="1"/>
    <col min="7358" max="7608" width="9.140625" style="12"/>
    <col min="7609" max="7609" width="39" style="12" customWidth="1"/>
    <col min="7610" max="7610" width="15.5703125" style="12" customWidth="1"/>
    <col min="7611" max="7611" width="17.28515625" style="12" customWidth="1"/>
    <col min="7612" max="7612" width="12.85546875" style="12" customWidth="1"/>
    <col min="7613" max="7613" width="18.42578125" style="12" customWidth="1"/>
    <col min="7614" max="7864" width="9.140625" style="12"/>
    <col min="7865" max="7865" width="39" style="12" customWidth="1"/>
    <col min="7866" max="7866" width="15.5703125" style="12" customWidth="1"/>
    <col min="7867" max="7867" width="17.28515625" style="12" customWidth="1"/>
    <col min="7868" max="7868" width="12.85546875" style="12" customWidth="1"/>
    <col min="7869" max="7869" width="18.42578125" style="12" customWidth="1"/>
    <col min="7870" max="8120" width="9.140625" style="12"/>
    <col min="8121" max="8121" width="39" style="12" customWidth="1"/>
    <col min="8122" max="8122" width="15.5703125" style="12" customWidth="1"/>
    <col min="8123" max="8123" width="17.28515625" style="12" customWidth="1"/>
    <col min="8124" max="8124" width="12.85546875" style="12" customWidth="1"/>
    <col min="8125" max="8125" width="18.42578125" style="12" customWidth="1"/>
    <col min="8126" max="8376" width="9.140625" style="12"/>
    <col min="8377" max="8377" width="39" style="12" customWidth="1"/>
    <col min="8378" max="8378" width="15.5703125" style="12" customWidth="1"/>
    <col min="8379" max="8379" width="17.28515625" style="12" customWidth="1"/>
    <col min="8380" max="8380" width="12.85546875" style="12" customWidth="1"/>
    <col min="8381" max="8381" width="18.42578125" style="12" customWidth="1"/>
    <col min="8382" max="8632" width="9.140625" style="12"/>
    <col min="8633" max="8633" width="39" style="12" customWidth="1"/>
    <col min="8634" max="8634" width="15.5703125" style="12" customWidth="1"/>
    <col min="8635" max="8635" width="17.28515625" style="12" customWidth="1"/>
    <col min="8636" max="8636" width="12.85546875" style="12" customWidth="1"/>
    <col min="8637" max="8637" width="18.42578125" style="12" customWidth="1"/>
    <col min="8638" max="8888" width="9.140625" style="12"/>
    <col min="8889" max="8889" width="39" style="12" customWidth="1"/>
    <col min="8890" max="8890" width="15.5703125" style="12" customWidth="1"/>
    <col min="8891" max="8891" width="17.28515625" style="12" customWidth="1"/>
    <col min="8892" max="8892" width="12.85546875" style="12" customWidth="1"/>
    <col min="8893" max="8893" width="18.42578125" style="12" customWidth="1"/>
    <col min="8894" max="9144" width="9.140625" style="12"/>
    <col min="9145" max="9145" width="39" style="12" customWidth="1"/>
    <col min="9146" max="9146" width="15.5703125" style="12" customWidth="1"/>
    <col min="9147" max="9147" width="17.28515625" style="12" customWidth="1"/>
    <col min="9148" max="9148" width="12.85546875" style="12" customWidth="1"/>
    <col min="9149" max="9149" width="18.42578125" style="12" customWidth="1"/>
    <col min="9150" max="9400" width="9.140625" style="12"/>
    <col min="9401" max="9401" width="39" style="12" customWidth="1"/>
    <col min="9402" max="9402" width="15.5703125" style="12" customWidth="1"/>
    <col min="9403" max="9403" width="17.28515625" style="12" customWidth="1"/>
    <col min="9404" max="9404" width="12.85546875" style="12" customWidth="1"/>
    <col min="9405" max="9405" width="18.42578125" style="12" customWidth="1"/>
    <col min="9406" max="9656" width="9.140625" style="12"/>
    <col min="9657" max="9657" width="39" style="12" customWidth="1"/>
    <col min="9658" max="9658" width="15.5703125" style="12" customWidth="1"/>
    <col min="9659" max="9659" width="17.28515625" style="12" customWidth="1"/>
    <col min="9660" max="9660" width="12.85546875" style="12" customWidth="1"/>
    <col min="9661" max="9661" width="18.42578125" style="12" customWidth="1"/>
    <col min="9662" max="9912" width="9.140625" style="12"/>
    <col min="9913" max="9913" width="39" style="12" customWidth="1"/>
    <col min="9914" max="9914" width="15.5703125" style="12" customWidth="1"/>
    <col min="9915" max="9915" width="17.28515625" style="12" customWidth="1"/>
    <col min="9916" max="9916" width="12.85546875" style="12" customWidth="1"/>
    <col min="9917" max="9917" width="18.42578125" style="12" customWidth="1"/>
    <col min="9918" max="10168" width="9.140625" style="12"/>
    <col min="10169" max="10169" width="39" style="12" customWidth="1"/>
    <col min="10170" max="10170" width="15.5703125" style="12" customWidth="1"/>
    <col min="10171" max="10171" width="17.28515625" style="12" customWidth="1"/>
    <col min="10172" max="10172" width="12.85546875" style="12" customWidth="1"/>
    <col min="10173" max="10173" width="18.42578125" style="12" customWidth="1"/>
    <col min="10174" max="10424" width="9.140625" style="12"/>
    <col min="10425" max="10425" width="39" style="12" customWidth="1"/>
    <col min="10426" max="10426" width="15.5703125" style="12" customWidth="1"/>
    <col min="10427" max="10427" width="17.28515625" style="12" customWidth="1"/>
    <col min="10428" max="10428" width="12.85546875" style="12" customWidth="1"/>
    <col min="10429" max="10429" width="18.42578125" style="12" customWidth="1"/>
    <col min="10430" max="10680" width="9.140625" style="12"/>
    <col min="10681" max="10681" width="39" style="12" customWidth="1"/>
    <col min="10682" max="10682" width="15.5703125" style="12" customWidth="1"/>
    <col min="10683" max="10683" width="17.28515625" style="12" customWidth="1"/>
    <col min="10684" max="10684" width="12.85546875" style="12" customWidth="1"/>
    <col min="10685" max="10685" width="18.42578125" style="12" customWidth="1"/>
    <col min="10686" max="10936" width="9.140625" style="12"/>
    <col min="10937" max="10937" width="39" style="12" customWidth="1"/>
    <col min="10938" max="10938" width="15.5703125" style="12" customWidth="1"/>
    <col min="10939" max="10939" width="17.28515625" style="12" customWidth="1"/>
    <col min="10940" max="10940" width="12.85546875" style="12" customWidth="1"/>
    <col min="10941" max="10941" width="18.42578125" style="12" customWidth="1"/>
    <col min="10942" max="11192" width="9.140625" style="12"/>
    <col min="11193" max="11193" width="39" style="12" customWidth="1"/>
    <col min="11194" max="11194" width="15.5703125" style="12" customWidth="1"/>
    <col min="11195" max="11195" width="17.28515625" style="12" customWidth="1"/>
    <col min="11196" max="11196" width="12.85546875" style="12" customWidth="1"/>
    <col min="11197" max="11197" width="18.42578125" style="12" customWidth="1"/>
    <col min="11198" max="11448" width="9.140625" style="12"/>
    <col min="11449" max="11449" width="39" style="12" customWidth="1"/>
    <col min="11450" max="11450" width="15.5703125" style="12" customWidth="1"/>
    <col min="11451" max="11451" width="17.28515625" style="12" customWidth="1"/>
    <col min="11452" max="11452" width="12.85546875" style="12" customWidth="1"/>
    <col min="11453" max="11453" width="18.42578125" style="12" customWidth="1"/>
    <col min="11454" max="11704" width="9.140625" style="12"/>
    <col min="11705" max="11705" width="39" style="12" customWidth="1"/>
    <col min="11706" max="11706" width="15.5703125" style="12" customWidth="1"/>
    <col min="11707" max="11707" width="17.28515625" style="12" customWidth="1"/>
    <col min="11708" max="11708" width="12.85546875" style="12" customWidth="1"/>
    <col min="11709" max="11709" width="18.42578125" style="12" customWidth="1"/>
    <col min="11710" max="11960" width="9.140625" style="12"/>
    <col min="11961" max="11961" width="39" style="12" customWidth="1"/>
    <col min="11962" max="11962" width="15.5703125" style="12" customWidth="1"/>
    <col min="11963" max="11963" width="17.28515625" style="12" customWidth="1"/>
    <col min="11964" max="11964" width="12.85546875" style="12" customWidth="1"/>
    <col min="11965" max="11965" width="18.42578125" style="12" customWidth="1"/>
    <col min="11966" max="12216" width="9.140625" style="12"/>
    <col min="12217" max="12217" width="39" style="12" customWidth="1"/>
    <col min="12218" max="12218" width="15.5703125" style="12" customWidth="1"/>
    <col min="12219" max="12219" width="17.28515625" style="12" customWidth="1"/>
    <col min="12220" max="12220" width="12.85546875" style="12" customWidth="1"/>
    <col min="12221" max="12221" width="18.42578125" style="12" customWidth="1"/>
    <col min="12222" max="12472" width="9.140625" style="12"/>
    <col min="12473" max="12473" width="39" style="12" customWidth="1"/>
    <col min="12474" max="12474" width="15.5703125" style="12" customWidth="1"/>
    <col min="12475" max="12475" width="17.28515625" style="12" customWidth="1"/>
    <col min="12476" max="12476" width="12.85546875" style="12" customWidth="1"/>
    <col min="12477" max="12477" width="18.42578125" style="12" customWidth="1"/>
    <col min="12478" max="12728" width="9.140625" style="12"/>
    <col min="12729" max="12729" width="39" style="12" customWidth="1"/>
    <col min="12730" max="12730" width="15.5703125" style="12" customWidth="1"/>
    <col min="12731" max="12731" width="17.28515625" style="12" customWidth="1"/>
    <col min="12732" max="12732" width="12.85546875" style="12" customWidth="1"/>
    <col min="12733" max="12733" width="18.42578125" style="12" customWidth="1"/>
    <col min="12734" max="12984" width="9.140625" style="12"/>
    <col min="12985" max="12985" width="39" style="12" customWidth="1"/>
    <col min="12986" max="12986" width="15.5703125" style="12" customWidth="1"/>
    <col min="12987" max="12987" width="17.28515625" style="12" customWidth="1"/>
    <col min="12988" max="12988" width="12.85546875" style="12" customWidth="1"/>
    <col min="12989" max="12989" width="18.42578125" style="12" customWidth="1"/>
    <col min="12990" max="13240" width="9.140625" style="12"/>
    <col min="13241" max="13241" width="39" style="12" customWidth="1"/>
    <col min="13242" max="13242" width="15.5703125" style="12" customWidth="1"/>
    <col min="13243" max="13243" width="17.28515625" style="12" customWidth="1"/>
    <col min="13244" max="13244" width="12.85546875" style="12" customWidth="1"/>
    <col min="13245" max="13245" width="18.42578125" style="12" customWidth="1"/>
    <col min="13246" max="13496" width="9.140625" style="12"/>
    <col min="13497" max="13497" width="39" style="12" customWidth="1"/>
    <col min="13498" max="13498" width="15.5703125" style="12" customWidth="1"/>
    <col min="13499" max="13499" width="17.28515625" style="12" customWidth="1"/>
    <col min="13500" max="13500" width="12.85546875" style="12" customWidth="1"/>
    <col min="13501" max="13501" width="18.42578125" style="12" customWidth="1"/>
    <col min="13502" max="13752" width="9.140625" style="12"/>
    <col min="13753" max="13753" width="39" style="12" customWidth="1"/>
    <col min="13754" max="13754" width="15.5703125" style="12" customWidth="1"/>
    <col min="13755" max="13755" width="17.28515625" style="12" customWidth="1"/>
    <col min="13756" max="13756" width="12.85546875" style="12" customWidth="1"/>
    <col min="13757" max="13757" width="18.42578125" style="12" customWidth="1"/>
    <col min="13758" max="14008" width="9.140625" style="12"/>
    <col min="14009" max="14009" width="39" style="12" customWidth="1"/>
    <col min="14010" max="14010" width="15.5703125" style="12" customWidth="1"/>
    <col min="14011" max="14011" width="17.28515625" style="12" customWidth="1"/>
    <col min="14012" max="14012" width="12.85546875" style="12" customWidth="1"/>
    <col min="14013" max="14013" width="18.42578125" style="12" customWidth="1"/>
    <col min="14014" max="14264" width="9.140625" style="12"/>
    <col min="14265" max="14265" width="39" style="12" customWidth="1"/>
    <col min="14266" max="14266" width="15.5703125" style="12" customWidth="1"/>
    <col min="14267" max="14267" width="17.28515625" style="12" customWidth="1"/>
    <col min="14268" max="14268" width="12.85546875" style="12" customWidth="1"/>
    <col min="14269" max="14269" width="18.42578125" style="12" customWidth="1"/>
    <col min="14270" max="14520" width="9.140625" style="12"/>
    <col min="14521" max="14521" width="39" style="12" customWidth="1"/>
    <col min="14522" max="14522" width="15.5703125" style="12" customWidth="1"/>
    <col min="14523" max="14523" width="17.28515625" style="12" customWidth="1"/>
    <col min="14524" max="14524" width="12.85546875" style="12" customWidth="1"/>
    <col min="14525" max="14525" width="18.42578125" style="12" customWidth="1"/>
    <col min="14526" max="14776" width="9.140625" style="12"/>
    <col min="14777" max="14777" width="39" style="12" customWidth="1"/>
    <col min="14778" max="14778" width="15.5703125" style="12" customWidth="1"/>
    <col min="14779" max="14779" width="17.28515625" style="12" customWidth="1"/>
    <col min="14780" max="14780" width="12.85546875" style="12" customWidth="1"/>
    <col min="14781" max="14781" width="18.42578125" style="12" customWidth="1"/>
    <col min="14782" max="15032" width="9.140625" style="12"/>
    <col min="15033" max="15033" width="39" style="12" customWidth="1"/>
    <col min="15034" max="15034" width="15.5703125" style="12" customWidth="1"/>
    <col min="15035" max="15035" width="17.28515625" style="12" customWidth="1"/>
    <col min="15036" max="15036" width="12.85546875" style="12" customWidth="1"/>
    <col min="15037" max="15037" width="18.42578125" style="12" customWidth="1"/>
    <col min="15038" max="15288" width="9.140625" style="12"/>
    <col min="15289" max="15289" width="39" style="12" customWidth="1"/>
    <col min="15290" max="15290" width="15.5703125" style="12" customWidth="1"/>
    <col min="15291" max="15291" width="17.28515625" style="12" customWidth="1"/>
    <col min="15292" max="15292" width="12.85546875" style="12" customWidth="1"/>
    <col min="15293" max="15293" width="18.42578125" style="12" customWidth="1"/>
    <col min="15294" max="15544" width="9.140625" style="12"/>
    <col min="15545" max="15545" width="39" style="12" customWidth="1"/>
    <col min="15546" max="15546" width="15.5703125" style="12" customWidth="1"/>
    <col min="15547" max="15547" width="17.28515625" style="12" customWidth="1"/>
    <col min="15548" max="15548" width="12.85546875" style="12" customWidth="1"/>
    <col min="15549" max="15549" width="18.42578125" style="12" customWidth="1"/>
    <col min="15550" max="15800" width="9.140625" style="12"/>
    <col min="15801" max="15801" width="39" style="12" customWidth="1"/>
    <col min="15802" max="15802" width="15.5703125" style="12" customWidth="1"/>
    <col min="15803" max="15803" width="17.28515625" style="12" customWidth="1"/>
    <col min="15804" max="15804" width="12.85546875" style="12" customWidth="1"/>
    <col min="15805" max="15805" width="18.42578125" style="12" customWidth="1"/>
    <col min="15806" max="16056" width="9.140625" style="12"/>
    <col min="16057" max="16057" width="39" style="12" customWidth="1"/>
    <col min="16058" max="16058" width="15.5703125" style="12" customWidth="1"/>
    <col min="16059" max="16059" width="17.28515625" style="12" customWidth="1"/>
    <col min="16060" max="16060" width="12.85546875" style="12" customWidth="1"/>
    <col min="16061" max="16061" width="18.42578125" style="12" customWidth="1"/>
    <col min="16062" max="16366" width="9.140625" style="12"/>
    <col min="16367" max="16375" width="9.140625" style="12" customWidth="1"/>
    <col min="16376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26</v>
      </c>
      <c r="C4" s="18"/>
    </row>
    <row r="5" spans="1:3" x14ac:dyDescent="0.2">
      <c r="A5" s="30" t="s">
        <v>56</v>
      </c>
      <c r="C5" s="18"/>
    </row>
    <row r="6" spans="1:3" ht="13.5" x14ac:dyDescent="0.2">
      <c r="A6" s="16" t="s">
        <v>44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45</v>
      </c>
      <c r="C9" s="41" t="s">
        <v>45</v>
      </c>
    </row>
    <row r="10" spans="1:3" ht="23.25" customHeight="1" x14ac:dyDescent="0.2">
      <c r="A10" s="31"/>
      <c r="B10" s="33" t="s">
        <v>55</v>
      </c>
      <c r="C10" s="41" t="s">
        <v>57</v>
      </c>
    </row>
    <row r="11" spans="1:3" x14ac:dyDescent="0.2">
      <c r="A11" s="31"/>
      <c r="B11" s="17"/>
      <c r="C11" s="5"/>
    </row>
    <row r="12" spans="1:3" ht="15.75" customHeight="1" x14ac:dyDescent="0.2">
      <c r="A12" s="46" t="s">
        <v>58</v>
      </c>
      <c r="B12" s="43">
        <v>50953392.009999998</v>
      </c>
      <c r="C12" s="6">
        <v>45856988</v>
      </c>
    </row>
    <row r="13" spans="1:3" ht="18" customHeight="1" thickBot="1" x14ac:dyDescent="0.25">
      <c r="A13" s="46" t="s">
        <v>59</v>
      </c>
      <c r="B13" s="7">
        <v>-23527344.004749998</v>
      </c>
      <c r="C13" s="7">
        <v>-21286729</v>
      </c>
    </row>
    <row r="14" spans="1:3" ht="19.5" customHeight="1" x14ac:dyDescent="0.2">
      <c r="A14" s="8" t="s">
        <v>27</v>
      </c>
      <c r="B14" s="24">
        <f>B12+B13</f>
        <v>27426048.005249999</v>
      </c>
      <c r="C14" s="24">
        <f>C12+C13</f>
        <v>24570259</v>
      </c>
    </row>
    <row r="15" spans="1:3" ht="18.75" customHeight="1" thickBot="1" x14ac:dyDescent="0.25">
      <c r="A15" s="46" t="s">
        <v>60</v>
      </c>
      <c r="B15" s="37">
        <v>-2408839.69</v>
      </c>
      <c r="C15" s="38">
        <v>-2436728</v>
      </c>
    </row>
    <row r="16" spans="1:3" ht="19.5" customHeight="1" thickBot="1" x14ac:dyDescent="0.25">
      <c r="A16" s="8" t="s">
        <v>28</v>
      </c>
      <c r="B16" s="32">
        <f>B14+B15</f>
        <v>25017208.315249998</v>
      </c>
      <c r="C16" s="32">
        <f>C14+C15</f>
        <v>22133531</v>
      </c>
    </row>
    <row r="17" spans="1:3" x14ac:dyDescent="0.2">
      <c r="A17" s="1"/>
      <c r="B17" s="20"/>
      <c r="C17" s="21"/>
    </row>
    <row r="18" spans="1:3" ht="16.5" customHeight="1" x14ac:dyDescent="0.2">
      <c r="A18" s="46" t="s">
        <v>61</v>
      </c>
      <c r="B18" s="20">
        <v>2633078.7200000002</v>
      </c>
      <c r="C18" s="20">
        <v>2965173</v>
      </c>
    </row>
    <row r="19" spans="1:3" ht="19.5" customHeight="1" thickBot="1" x14ac:dyDescent="0.25">
      <c r="A19" s="46" t="s">
        <v>62</v>
      </c>
      <c r="B19" s="42">
        <v>-2081412.1</v>
      </c>
      <c r="C19" s="7">
        <v>-2806434</v>
      </c>
    </row>
    <row r="20" spans="1:3" ht="20.25" customHeight="1" thickBot="1" x14ac:dyDescent="0.25">
      <c r="A20" s="8" t="s">
        <v>29</v>
      </c>
      <c r="B20" s="32">
        <f>B18+B19</f>
        <v>551666.62000000011</v>
      </c>
      <c r="C20" s="32">
        <f>C18+C19</f>
        <v>158739</v>
      </c>
    </row>
    <row r="21" spans="1:3" x14ac:dyDescent="0.2">
      <c r="A21" s="1"/>
      <c r="B21" s="20"/>
      <c r="C21" s="21"/>
    </row>
    <row r="22" spans="1:3" ht="38.25" x14ac:dyDescent="0.2">
      <c r="A22" s="1" t="s">
        <v>63</v>
      </c>
      <c r="B22" s="20">
        <v>-282871.45</v>
      </c>
      <c r="C22" s="20">
        <v>37556</v>
      </c>
    </row>
    <row r="23" spans="1:3" ht="38.25" x14ac:dyDescent="0.2">
      <c r="A23" s="1" t="s">
        <v>64</v>
      </c>
      <c r="B23" s="20">
        <v>47975.15</v>
      </c>
      <c r="C23" s="36">
        <v>-1573</v>
      </c>
    </row>
    <row r="24" spans="1:3" ht="17.25" customHeight="1" x14ac:dyDescent="0.2">
      <c r="A24" s="1" t="s">
        <v>30</v>
      </c>
      <c r="B24" s="34">
        <v>3326432.32</v>
      </c>
      <c r="C24" s="35">
        <v>4072502</v>
      </c>
    </row>
    <row r="25" spans="1:3" ht="21.75" customHeight="1" thickBot="1" x14ac:dyDescent="0.25">
      <c r="A25" s="1" t="s">
        <v>31</v>
      </c>
      <c r="B25" s="7">
        <v>153301.98000000001</v>
      </c>
      <c r="C25" s="39">
        <v>26022</v>
      </c>
    </row>
    <row r="26" spans="1:3" ht="21.75" customHeight="1" thickBot="1" x14ac:dyDescent="0.25">
      <c r="A26" s="8" t="s">
        <v>32</v>
      </c>
      <c r="B26" s="32">
        <f>B22+B23+B24+B25</f>
        <v>3244838</v>
      </c>
      <c r="C26" s="32">
        <f>C22+C23+C24+C25</f>
        <v>4134507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33</v>
      </c>
      <c r="B28" s="20">
        <v>-7947604.5152500002</v>
      </c>
      <c r="C28" s="40">
        <v>-7237951</v>
      </c>
    </row>
    <row r="29" spans="1:3" ht="26.25" thickBot="1" x14ac:dyDescent="0.25">
      <c r="A29" s="1" t="s">
        <v>34</v>
      </c>
      <c r="B29" s="7">
        <v>2226889.27</v>
      </c>
      <c r="C29" s="39">
        <v>-96921</v>
      </c>
    </row>
    <row r="30" spans="1:3" ht="18.75" customHeight="1" thickBot="1" x14ac:dyDescent="0.25">
      <c r="A30" s="8" t="s">
        <v>35</v>
      </c>
      <c r="B30" s="32">
        <f>B28+B29</f>
        <v>-5720715.2452499997</v>
      </c>
      <c r="C30" s="32">
        <f>C28+C29</f>
        <v>-7334872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36</v>
      </c>
      <c r="B32" s="24">
        <f>B16+B20+B26+B30</f>
        <v>23092997.689999998</v>
      </c>
      <c r="C32" s="24">
        <f>C16+C20+C26+C30</f>
        <v>19091905</v>
      </c>
    </row>
    <row r="33" spans="1:3" ht="21" customHeight="1" thickBot="1" x14ac:dyDescent="0.25">
      <c r="A33" s="1" t="s">
        <v>37</v>
      </c>
      <c r="B33" s="7">
        <v>-2037136.46</v>
      </c>
      <c r="C33" s="7">
        <v>-1203639</v>
      </c>
    </row>
    <row r="34" spans="1:3" ht="21.75" customHeight="1" thickBot="1" x14ac:dyDescent="0.25">
      <c r="A34" s="8" t="s">
        <v>38</v>
      </c>
      <c r="B34" s="23">
        <f>B32+B33</f>
        <v>21055861.229999997</v>
      </c>
      <c r="C34" s="23">
        <f>C32+C33</f>
        <v>17888266</v>
      </c>
    </row>
    <row r="35" spans="1:3" ht="13.5" thickTop="1" x14ac:dyDescent="0.2">
      <c r="A35" s="8"/>
      <c r="B35" s="26"/>
      <c r="C35" s="26"/>
    </row>
    <row r="36" spans="1:3" x14ac:dyDescent="0.2">
      <c r="A36" s="82" t="s">
        <v>118</v>
      </c>
      <c r="B36" s="26"/>
      <c r="C36" s="26"/>
    </row>
    <row r="37" spans="1:3" ht="25.5" x14ac:dyDescent="0.2">
      <c r="A37" s="82" t="s">
        <v>101</v>
      </c>
      <c r="B37" s="26"/>
      <c r="C37" s="26"/>
    </row>
    <row r="38" spans="1:3" ht="51" x14ac:dyDescent="0.2">
      <c r="A38" s="83" t="s">
        <v>119</v>
      </c>
      <c r="B38" s="20">
        <v>-415616</v>
      </c>
      <c r="C38" s="20">
        <v>1546056.835</v>
      </c>
    </row>
    <row r="39" spans="1:3" x14ac:dyDescent="0.2">
      <c r="A39" s="83" t="s">
        <v>102</v>
      </c>
      <c r="B39" s="20">
        <v>1</v>
      </c>
      <c r="C39" s="20">
        <v>-35.851999999999997</v>
      </c>
    </row>
    <row r="40" spans="1:3" ht="51" x14ac:dyDescent="0.2">
      <c r="A40" s="83" t="s">
        <v>103</v>
      </c>
      <c r="B40" s="20">
        <v>-47975.146999999997</v>
      </c>
      <c r="C40" s="20">
        <v>1572.4159999999999</v>
      </c>
    </row>
    <row r="41" spans="1:3" ht="13.5" thickBot="1" x14ac:dyDescent="0.25">
      <c r="A41" s="83"/>
      <c r="B41" s="7"/>
      <c r="C41" s="39"/>
    </row>
    <row r="42" spans="1:3" ht="13.5" thickBot="1" x14ac:dyDescent="0.25">
      <c r="A42" s="82" t="s">
        <v>118</v>
      </c>
      <c r="B42" s="32">
        <f>SUM(B38:B40)</f>
        <v>-463590.147</v>
      </c>
      <c r="C42" s="84">
        <f>SUM(C38:C40)</f>
        <v>1547593.399</v>
      </c>
    </row>
    <row r="43" spans="1:3" x14ac:dyDescent="0.2">
      <c r="A43" s="82"/>
      <c r="B43" s="26"/>
      <c r="C43" s="26"/>
    </row>
    <row r="44" spans="1:3" ht="13.5" thickBot="1" x14ac:dyDescent="0.25">
      <c r="A44" s="82" t="s">
        <v>104</v>
      </c>
      <c r="B44" s="23">
        <f>B34+B42</f>
        <v>20592271.082999997</v>
      </c>
      <c r="C44" s="85">
        <f>C34+C42</f>
        <v>19435859.399</v>
      </c>
    </row>
    <row r="45" spans="1:3" ht="13.5" thickTop="1" x14ac:dyDescent="0.2">
      <c r="A45" s="8"/>
      <c r="B45" s="26"/>
      <c r="C45" s="26"/>
    </row>
    <row r="46" spans="1:3" x14ac:dyDescent="0.2">
      <c r="A46" s="8"/>
      <c r="B46" s="26"/>
      <c r="C46" s="26"/>
    </row>
    <row r="47" spans="1:3" x14ac:dyDescent="0.2">
      <c r="A47" s="8"/>
      <c r="B47" s="26"/>
      <c r="C47" s="26"/>
    </row>
    <row r="48" spans="1:3" x14ac:dyDescent="0.2">
      <c r="A48" s="1"/>
      <c r="B48" s="27"/>
    </row>
    <row r="49" spans="1:3" s="2" customFormat="1" x14ac:dyDescent="0.25">
      <c r="A49" s="8" t="s">
        <v>42</v>
      </c>
      <c r="B49" s="8"/>
      <c r="C49" s="18" t="s">
        <v>39</v>
      </c>
    </row>
    <row r="50" spans="1:3" s="8" customFormat="1" x14ac:dyDescent="0.25">
      <c r="A50" s="9"/>
      <c r="B50" s="9"/>
      <c r="C50" s="10"/>
    </row>
    <row r="51" spans="1:3" x14ac:dyDescent="0.2">
      <c r="A51" s="8" t="s">
        <v>46</v>
      </c>
      <c r="B51" s="8"/>
      <c r="C51" s="18" t="s">
        <v>40</v>
      </c>
    </row>
    <row r="52" spans="1:3" x14ac:dyDescent="0.2">
      <c r="C5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47" t="s">
        <v>0</v>
      </c>
      <c r="B1" s="48"/>
      <c r="C1" s="14"/>
    </row>
    <row r="2" spans="1:3" x14ac:dyDescent="0.25">
      <c r="A2" s="15"/>
      <c r="B2" s="48"/>
      <c r="C2" s="14"/>
    </row>
    <row r="3" spans="1:3" x14ac:dyDescent="0.25">
      <c r="A3" s="49" t="s">
        <v>65</v>
      </c>
      <c r="B3" s="48"/>
      <c r="C3" s="14"/>
    </row>
    <row r="4" spans="1:3" x14ac:dyDescent="0.25">
      <c r="A4" s="122" t="s">
        <v>100</v>
      </c>
      <c r="B4" s="123"/>
      <c r="C4" s="123"/>
    </row>
    <row r="5" spans="1:3" x14ac:dyDescent="0.25">
      <c r="A5" s="50" t="s">
        <v>66</v>
      </c>
      <c r="B5" s="48"/>
      <c r="C5" s="14"/>
    </row>
    <row r="6" spans="1:3" ht="24" x14ac:dyDescent="0.25">
      <c r="A6" s="124"/>
      <c r="B6" s="51" t="s">
        <v>67</v>
      </c>
      <c r="C6" s="51" t="s">
        <v>67</v>
      </c>
    </row>
    <row r="7" spans="1:3" x14ac:dyDescent="0.25">
      <c r="A7" s="124"/>
      <c r="B7" s="51" t="s">
        <v>55</v>
      </c>
      <c r="C7" s="51" t="s">
        <v>57</v>
      </c>
    </row>
    <row r="8" spans="1:3" x14ac:dyDescent="0.25">
      <c r="A8" s="52"/>
      <c r="B8" s="51"/>
      <c r="C8" s="51"/>
    </row>
    <row r="9" spans="1:3" ht="24" x14ac:dyDescent="0.25">
      <c r="A9" s="13" t="s">
        <v>68</v>
      </c>
      <c r="B9" s="53"/>
      <c r="C9" s="54"/>
    </row>
    <row r="10" spans="1:3" x14ac:dyDescent="0.25">
      <c r="A10" s="55"/>
      <c r="B10" s="56"/>
      <c r="C10" s="54"/>
    </row>
    <row r="11" spans="1:3" ht="24" x14ac:dyDescent="0.25">
      <c r="A11" s="57" t="s">
        <v>69</v>
      </c>
      <c r="B11" s="58">
        <v>2217646</v>
      </c>
      <c r="C11" s="58">
        <v>5213643</v>
      </c>
    </row>
    <row r="12" spans="1:3" ht="24" x14ac:dyDescent="0.25">
      <c r="A12" s="57" t="s">
        <v>70</v>
      </c>
      <c r="B12" s="58">
        <v>3763100</v>
      </c>
      <c r="C12" s="58">
        <v>2083884</v>
      </c>
    </row>
    <row r="13" spans="1:3" ht="36" x14ac:dyDescent="0.25">
      <c r="A13" s="57" t="s">
        <v>71</v>
      </c>
      <c r="B13" s="58">
        <v>3301598</v>
      </c>
      <c r="C13" s="58">
        <v>3726049</v>
      </c>
    </row>
    <row r="14" spans="1:3" x14ac:dyDescent="0.25">
      <c r="A14" s="57" t="s">
        <v>72</v>
      </c>
      <c r="B14" s="58">
        <v>34645601</v>
      </c>
      <c r="C14" s="58">
        <v>24469687</v>
      </c>
    </row>
    <row r="15" spans="1:3" x14ac:dyDescent="0.25">
      <c r="A15" s="57" t="s">
        <v>73</v>
      </c>
      <c r="B15" s="59">
        <v>-18329997</v>
      </c>
      <c r="C15" s="59">
        <v>-15278645</v>
      </c>
    </row>
    <row r="16" spans="1:3" x14ac:dyDescent="0.25">
      <c r="A16" s="57" t="s">
        <v>74</v>
      </c>
      <c r="B16" s="59">
        <v>-3715790</v>
      </c>
      <c r="C16" s="59">
        <v>-5716504</v>
      </c>
    </row>
    <row r="17" spans="1:6" x14ac:dyDescent="0.25">
      <c r="A17" s="57" t="s">
        <v>75</v>
      </c>
      <c r="B17" s="60">
        <v>2630791</v>
      </c>
      <c r="C17" s="59">
        <v>2962425</v>
      </c>
      <c r="F17" s="61"/>
    </row>
    <row r="18" spans="1:6" x14ac:dyDescent="0.25">
      <c r="A18" s="57" t="s">
        <v>76</v>
      </c>
      <c r="B18" s="60">
        <v>-2015161</v>
      </c>
      <c r="C18" s="59">
        <v>-2806434</v>
      </c>
      <c r="F18" s="61"/>
    </row>
    <row r="19" spans="1:6" ht="36" x14ac:dyDescent="0.25">
      <c r="A19" s="55" t="str">
        <f>IF(AND(B19&gt;0,C19&gt;0),"Поступления по операциям с финансовыми инструментами, оцениваемыми по справедливой стоимости через прибыль и убыток",IF(AND(B19&lt;0,C19&lt;0),"Выплаты по операциям с финансовыми инструментами, оцениваемыми по справедливой стоимости через прибыль и убыток",IF(AND(B19&gt;0,C19&lt;0),"Поступления/(выплаты) по операциям с финансовыми инструментами, оцениваемыми по справедливой стоимости через прибыль и убыток","(Выплаты)/поступления по операциям с финансовыми инструментами, оцениваемыми по справедливой стоимости через прибыль и убыток")))</f>
        <v>(Выплаты)/поступления по операциям с финансовыми инструментами, оцениваемыми по справедливой стоимости через прибыль и убыток</v>
      </c>
      <c r="B19" s="60">
        <v>-332616</v>
      </c>
      <c r="C19" s="59">
        <v>33281</v>
      </c>
      <c r="F19" s="61"/>
    </row>
    <row r="20" spans="1:6" x14ac:dyDescent="0.25">
      <c r="A20" s="57" t="str">
        <f>IF(AND(B20&gt;0,C20&gt;0),"Поступления по операциям с иностранной валютой",IF(AND(B20&lt;0,C20&lt;0),"Выплаты по операциям с иностранной валютой",IF(AND(B20&gt;0,C20&lt;0),"Поступления/(выплаты) по операциям с иностранной валютой","(Выплаты)/поступления по операциям с иностранной валютой")))</f>
        <v>Поступления по операциям с иностранной валютой</v>
      </c>
      <c r="B20" s="60">
        <v>3326432</v>
      </c>
      <c r="C20" s="59">
        <v>3977448</v>
      </c>
      <c r="F20" s="61"/>
    </row>
    <row r="21" spans="1:6" x14ac:dyDescent="0.25">
      <c r="A21" s="57" t="s">
        <v>77</v>
      </c>
      <c r="B21" s="59">
        <v>89636</v>
      </c>
      <c r="C21" s="59">
        <v>26022</v>
      </c>
      <c r="F21" s="61"/>
    </row>
    <row r="22" spans="1:6" x14ac:dyDescent="0.25">
      <c r="A22" s="55" t="s">
        <v>78</v>
      </c>
      <c r="B22" s="59">
        <v>-6018508</v>
      </c>
      <c r="C22" s="59">
        <v>-6480229</v>
      </c>
      <c r="F22" s="61"/>
    </row>
    <row r="23" spans="1:6" ht="24" x14ac:dyDescent="0.25">
      <c r="A23" s="62" t="str">
        <f>IF(AND(B23&gt;0,C23&gt;0),"Чистое увеличение обязательных резервных требований в Национальном Банке Республики Казахстан",IF(AND(B23&lt;0,C23&lt;0),"Чистое уменьшение обязательных резервных требований в Национальном Банке Республики Казахстан",IF(AND(B23&gt;0,C23&lt;0),"Чистое увеличение/(уменьшение) обязательных резервных требований в Национальном Банке Республики Казахстан","Чистое (уменьшение)/увеличение обязательных резервных требований в Национальном Банке Республики Казахстан")))</f>
        <v>Чистое (уменьшение)/увеличение обязательных резервных требований в Национальном Банке Республики Казахстан</v>
      </c>
      <c r="B23" s="59">
        <v>-1125092</v>
      </c>
      <c r="C23" s="59">
        <v>1431862</v>
      </c>
      <c r="F23" s="61"/>
    </row>
    <row r="24" spans="1:6" x14ac:dyDescent="0.25">
      <c r="A24" s="62" t="str">
        <f>IF(AND(B24&gt;0,C24&gt;0),"Чистое увеличение по договорам «РЕПО»",IF(AND(B24&lt;0,C24&lt;0),"Чистое уменьшение по договорам «РЕПО»",IF(AND(B24&gt;0,C24&lt;0),"Чистое увеличение/(уменьшение) по договорам «РЕПО»","Чистое (уменьшение)/увеличение по договорам «РЕПО»")))</f>
        <v>Чистое увеличение по договорам «РЕПО»</v>
      </c>
      <c r="B24" s="59">
        <v>53509847</v>
      </c>
      <c r="C24" s="59">
        <v>1475620</v>
      </c>
      <c r="F24" s="61"/>
    </row>
    <row r="25" spans="1:6" ht="24" x14ac:dyDescent="0.25">
      <c r="A25" s="62" t="str">
        <f>IF(AND(B25&gt;0,C25&gt;0),"Чистое увеличение по счетам и депозитам в банках и других финансовых организациях",IF(AND(B25&lt;0,C25&lt;0),"Чистое уменьшение по счетам и депозитам в банках и других финансовых организациях",IF(AND(B25&gt;0,C25&lt;0),"Чистое увеличение/(уменьшение) по счетам и депозитам в банках и других финансовых организациях","Чистое (уменьшение)/увеличение по счетам и депозитам в банках и других финансовых организациях")))</f>
        <v>Чистое (уменьшение)/увеличение по счетам и депозитам в банках и других финансовых организациях</v>
      </c>
      <c r="B25" s="60">
        <v>-3697363</v>
      </c>
      <c r="C25" s="59">
        <v>1629510</v>
      </c>
      <c r="F25" s="61"/>
    </row>
    <row r="26" spans="1:6" x14ac:dyDescent="0.25">
      <c r="A26" s="62" t="str">
        <f>IF(AND(B26&gt;0,C26&gt;0),"Чистое увеличение по займам клиентам",IF(AND(B26&lt;0,C26&lt;0),"Чистое уменьшение по займам клиентам",IF(AND(B26&gt;0,C26&lt;0),"Чистое увеличение/(уменьшение) по займам клиентам","Чистое (уменьшение)/увеличение по займам клиентам")))</f>
        <v>Чистое уменьшение по займам клиентам</v>
      </c>
      <c r="B26" s="59">
        <v>-63147813</v>
      </c>
      <c r="C26" s="59">
        <v>-28972072</v>
      </c>
      <c r="F26" s="61"/>
    </row>
    <row r="27" spans="1:6" x14ac:dyDescent="0.25">
      <c r="A27" s="121" t="str">
        <f>IF(AND(B27&gt;0,C27&gt;0),"Чистое увеличение по дебиторам по документарным расчетам",IF(AND(B27&lt;0,C27&lt;0),"Чистое уменьшение по дебиторам по документарным расчетам",IF(AND(B27&gt;0,C27&lt;0),"Чистое увеличение/(уменьшение) по дебиторам по документарным расчетам","Чистое (уменьшение)/увеличение по дебиторам по документарным расчетам")))</f>
        <v>Чистое увеличение по дебиторам по документарным расчетам</v>
      </c>
      <c r="B27" s="59">
        <v>760554</v>
      </c>
      <c r="C27" s="59">
        <v>3340651</v>
      </c>
      <c r="F27" s="61"/>
    </row>
    <row r="28" spans="1:6" x14ac:dyDescent="0.25">
      <c r="A28" s="62" t="str">
        <f>IF(AND(B28&gt;0,C28&gt;0),"Чистое увеличение по прочим активам",IF(AND(B28&lt;0,C28&lt;0),"Чистое уменьшение по прочим активам",IF(AND(B28&gt;0,C28&lt;0),"Чистое увеличение/(уменьшение) по прочим активам","Чистое (уменьшение)/увеличение по прочим активам")))</f>
        <v>Чистое уменьшение по прочим активам</v>
      </c>
      <c r="B28" s="60">
        <v>-1172951</v>
      </c>
      <c r="C28" s="59">
        <v>-965974</v>
      </c>
      <c r="F28" s="61"/>
    </row>
    <row r="29" spans="1:6" x14ac:dyDescent="0.25">
      <c r="A29" s="62" t="str">
        <f>IF(AND(B29&gt;0,C29&gt;0),"Чистое увеличение по счетам и депозитам других банков",IF(AND(B29&lt;0,C29&lt;0),"Чистое уменьшение по счетам и депозитам других банков",IF(AND(B29&gt;0,C29&lt;0),"Чистое увеличение/(уменьшение) по счетам и депозитам других банков","Чистое (уменьшение)/увеличение по счетам и депозитам других банков")))</f>
        <v>Чистое увеличение по счетам и депозитам других банков</v>
      </c>
      <c r="B29" s="59">
        <v>8514550</v>
      </c>
      <c r="C29" s="59">
        <v>10742845</v>
      </c>
      <c r="F29" s="61"/>
    </row>
    <row r="30" spans="1:6" ht="24" x14ac:dyDescent="0.25">
      <c r="A30" s="62" t="str">
        <f>IF(AND(B30&gt;0,C30&gt;0),"Чистое увеличение по текущим счетам и депозитам клиентов",IF(AND(B30&lt;0,C30&lt;0),"Чистое уменьшение по текущим счетам и депозитам клиентов",IF(AND(B30&gt;0,C30&lt;0),"Чистое увеличение/(уменьшение) по текущим счетам и депозитам клиентов","Чистое (уменьшение)/увеличение по текущим счетам и депозитам клиентов")))</f>
        <v>Чистое увеличение/(уменьшение) по текущим счетам и депозитам клиентов</v>
      </c>
      <c r="B30" s="59">
        <v>53651039</v>
      </c>
      <c r="C30" s="59">
        <v>-55726886</v>
      </c>
      <c r="F30" s="61"/>
    </row>
    <row r="31" spans="1:6" ht="36" x14ac:dyDescent="0.25">
      <c r="A31" s="62" t="str">
        <f>IF(AND(B31&gt;0,C31&gt;0),"Чистое увеличение по операциям с финансовыми активами, оцениваемыми по справедливой стоимости через прибыль или убыток",IF(AND(B31&lt;0,C31&lt;0),"Чистое уменьшение по операциям с финансовыми активами, оцениваемыми по справедливой стоимости через прибыль или убыток",IF(AND(B31&gt;0,C31&lt;0),"Чистое увеличение/(уменьшение) по операциям с финансовыми активами, оцениваемыми по справедливой стоимости через прибыль или убыток","Чистое (уменьшение)/увеличение по операциям с финансовыми активами, оцениваемыми по справедливой стоимости через прибыль или убыток")))</f>
        <v>Чистое (уменьшение)/увеличение по операциям с финансовыми активами, оцениваемыми по справедливой стоимости через прибыль или убыток</v>
      </c>
      <c r="B31" s="59">
        <v>-299564</v>
      </c>
      <c r="C31" s="59">
        <v>6506</v>
      </c>
      <c r="F31" s="61"/>
    </row>
    <row r="32" spans="1:6" ht="36" x14ac:dyDescent="0.25">
      <c r="A32" s="62" t="str">
        <f>IF(AND(B32&gt;0,C32&gt;0),"Чистое увеличение по операциям с финансовыми обязательствами, оцениваемыми по справедливой стоимости через прибыль или убыток",IF(AND(B32&lt;0,C32&lt;0),"Чистое уменьшение по операциям с финансовыми обязательствами, оцениваемыми по справедливой стоимости через прибыль или убыток",IF(AND(B32&gt;0,C32&lt;0),"Чистое увеличение/(уменьшение) по операциям с финансовыми обязательствами, оцениваемыми по справедливой стоимости через прибыль или убыток","Чистое (уменьшение)/увеличение по операциям с финансовыми обязательствами, оцениваемыми по справедливой стоимости через прибыль или убыток")))</f>
        <v>Чистое увеличение/(уменьшение) по операциям с финансовыми обязательствами, оцениваемыми по справедливой стоимости через прибыль или убыток</v>
      </c>
      <c r="B32" s="59">
        <v>226375</v>
      </c>
      <c r="C32" s="59">
        <v>-1565</v>
      </c>
      <c r="F32" s="61"/>
    </row>
    <row r="33" spans="1:6" ht="15.75" thickBot="1" x14ac:dyDescent="0.3">
      <c r="A33" s="63" t="str">
        <f>IF(AND(B33&gt;0,C33&gt;0),"Чистое увеличение по прочим обязательствам",IF(AND(B33&lt;0,C33&lt;0),"Чистое уменьшение по прочим обязательствам",IF(AND(B33&gt;0,C33&lt;0),"Чистое увеличение/(уменьшение) по прочим обязательствам","Чистое (уменьшение)/увеличение по прочим обязательствам")))</f>
        <v>Чистое увеличение по прочим обязательствам</v>
      </c>
      <c r="B33" s="64">
        <v>3544487</v>
      </c>
      <c r="C33" s="65">
        <v>1810146</v>
      </c>
      <c r="F33" s="61"/>
    </row>
    <row r="34" spans="1:6" ht="24.75" thickBot="1" x14ac:dyDescent="0.3">
      <c r="A34" s="63" t="s">
        <v>79</v>
      </c>
      <c r="B34" s="65">
        <v>70326801</v>
      </c>
      <c r="C34" s="65">
        <v>-53018730</v>
      </c>
    </row>
    <row r="35" spans="1:6" ht="15.75" thickBot="1" x14ac:dyDescent="0.3">
      <c r="A35" s="63" t="s">
        <v>80</v>
      </c>
      <c r="B35" s="65">
        <v>-2521843</v>
      </c>
      <c r="C35" s="65">
        <v>-1095281</v>
      </c>
    </row>
    <row r="36" spans="1:6" ht="15.75" thickBot="1" x14ac:dyDescent="0.3">
      <c r="A36" s="66" t="s">
        <v>81</v>
      </c>
      <c r="B36" s="67">
        <f>B34+B35</f>
        <v>67804958</v>
      </c>
      <c r="C36" s="67">
        <f>C34+C35</f>
        <v>-54114011</v>
      </c>
    </row>
    <row r="37" spans="1:6" ht="24" x14ac:dyDescent="0.25">
      <c r="A37" s="68" t="s">
        <v>82</v>
      </c>
      <c r="B37" s="69"/>
      <c r="C37" s="54"/>
    </row>
    <row r="38" spans="1:6" ht="24" x14ac:dyDescent="0.25">
      <c r="A38" s="62" t="s">
        <v>83</v>
      </c>
      <c r="B38" s="59">
        <v>109306732</v>
      </c>
      <c r="C38" s="59">
        <v>518326246</v>
      </c>
    </row>
    <row r="39" spans="1:6" ht="24" x14ac:dyDescent="0.25">
      <c r="A39" s="62" t="s">
        <v>84</v>
      </c>
      <c r="B39" s="60">
        <v>-173136559</v>
      </c>
      <c r="C39" s="59">
        <v>-568794290</v>
      </c>
    </row>
    <row r="40" spans="1:6" x14ac:dyDescent="0.25">
      <c r="A40" s="62" t="s">
        <v>85</v>
      </c>
      <c r="B40" s="60">
        <v>-295448</v>
      </c>
      <c r="C40" s="59">
        <v>-547209</v>
      </c>
    </row>
    <row r="41" spans="1:6" x14ac:dyDescent="0.25">
      <c r="A41" s="62" t="s">
        <v>86</v>
      </c>
      <c r="B41" s="60">
        <v>63666</v>
      </c>
      <c r="C41" s="59">
        <v>0</v>
      </c>
    </row>
    <row r="42" spans="1:6" x14ac:dyDescent="0.25">
      <c r="A42" s="62" t="s">
        <v>87</v>
      </c>
      <c r="B42" s="60">
        <v>-114059</v>
      </c>
      <c r="C42" s="70">
        <v>-90379</v>
      </c>
    </row>
    <row r="43" spans="1:6" ht="24" x14ac:dyDescent="0.25">
      <c r="A43" s="62" t="s">
        <v>88</v>
      </c>
      <c r="B43" s="60">
        <v>8417984.3499999996</v>
      </c>
      <c r="C43" s="70">
        <v>22136667</v>
      </c>
    </row>
    <row r="44" spans="1:6" ht="24" x14ac:dyDescent="0.25">
      <c r="A44" s="71" t="s">
        <v>89</v>
      </c>
      <c r="B44" s="70">
        <v>0</v>
      </c>
      <c r="C44" s="70">
        <v>-43174972</v>
      </c>
    </row>
    <row r="45" spans="1:6" ht="24.75" thickBot="1" x14ac:dyDescent="0.3">
      <c r="A45" s="72" t="s">
        <v>90</v>
      </c>
      <c r="B45" s="67">
        <f>SUM(B38:B44)</f>
        <v>-55757683.649999999</v>
      </c>
      <c r="C45" s="67">
        <f>SUM(C37:C44)</f>
        <v>-72143937</v>
      </c>
    </row>
    <row r="46" spans="1:6" ht="24" x14ac:dyDescent="0.25">
      <c r="A46" s="13" t="s">
        <v>91</v>
      </c>
      <c r="B46" s="69"/>
      <c r="C46" s="54"/>
    </row>
    <row r="47" spans="1:6" x14ac:dyDescent="0.25">
      <c r="A47" s="73" t="s">
        <v>92</v>
      </c>
      <c r="B47" s="69">
        <v>-176684</v>
      </c>
      <c r="C47" s="69">
        <v>-192883</v>
      </c>
    </row>
    <row r="48" spans="1:6" ht="15.75" thickBot="1" x14ac:dyDescent="0.3">
      <c r="A48" s="74" t="s">
        <v>93</v>
      </c>
      <c r="B48" s="65">
        <v>-17000018</v>
      </c>
      <c r="C48" s="67">
        <v>-14000001</v>
      </c>
    </row>
    <row r="49" spans="1:3" ht="24.75" thickBot="1" x14ac:dyDescent="0.3">
      <c r="A49" s="72" t="s">
        <v>94</v>
      </c>
      <c r="B49" s="67">
        <f>SUM(B47:B48)</f>
        <v>-17176702</v>
      </c>
      <c r="C49" s="67">
        <f>SUM(C47:C48)</f>
        <v>-14192884</v>
      </c>
    </row>
    <row r="50" spans="1:3" ht="24.75" thickBot="1" x14ac:dyDescent="0.3">
      <c r="A50" s="74" t="s">
        <v>95</v>
      </c>
      <c r="B50" s="65">
        <v>-1805909.3500000015</v>
      </c>
      <c r="C50" s="65">
        <v>-259874</v>
      </c>
    </row>
    <row r="51" spans="1:3" ht="15.75" thickBot="1" x14ac:dyDescent="0.3">
      <c r="A51" s="75" t="s">
        <v>96</v>
      </c>
      <c r="B51" s="67">
        <f>B36+B45+B49+B50</f>
        <v>-6935337</v>
      </c>
      <c r="C51" s="67">
        <f>C36+C45+C50+C49</f>
        <v>-140710706</v>
      </c>
    </row>
    <row r="52" spans="1:3" ht="24.75" thickBot="1" x14ac:dyDescent="0.3">
      <c r="A52" s="72" t="s">
        <v>97</v>
      </c>
      <c r="B52" s="67">
        <v>121308225.40197001</v>
      </c>
      <c r="C52" s="67">
        <v>329206317</v>
      </c>
    </row>
    <row r="53" spans="1:3" ht="24.75" thickBot="1" x14ac:dyDescent="0.3">
      <c r="A53" s="72" t="s">
        <v>98</v>
      </c>
      <c r="B53" s="67">
        <f>B51+B52</f>
        <v>114372888.40197001</v>
      </c>
      <c r="C53" s="67">
        <f>C51+C52</f>
        <v>188495611</v>
      </c>
    </row>
    <row r="54" spans="1:3" x14ac:dyDescent="0.25">
      <c r="A54" s="48"/>
      <c r="B54" s="76"/>
      <c r="C54" s="48"/>
    </row>
    <row r="55" spans="1:3" x14ac:dyDescent="0.25">
      <c r="A55" s="13" t="s">
        <v>42</v>
      </c>
      <c r="B55" s="77"/>
      <c r="C55" s="78" t="s">
        <v>39</v>
      </c>
    </row>
    <row r="56" spans="1:3" x14ac:dyDescent="0.25">
      <c r="A56" s="3"/>
      <c r="B56" s="79"/>
      <c r="C56" s="80"/>
    </row>
    <row r="57" spans="1:3" x14ac:dyDescent="0.25">
      <c r="A57" s="13" t="s">
        <v>46</v>
      </c>
      <c r="B57" s="13"/>
      <c r="C57" s="81" t="s">
        <v>99</v>
      </c>
    </row>
    <row r="59" spans="1:3" x14ac:dyDescent="0.25">
      <c r="B59" s="61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4" sqref="A4:G4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47" t="s">
        <v>0</v>
      </c>
      <c r="B1" s="12"/>
      <c r="C1" s="18"/>
      <c r="D1" s="86"/>
      <c r="E1" s="86"/>
      <c r="F1" s="86"/>
      <c r="G1" s="86"/>
    </row>
    <row r="2" spans="1:9" x14ac:dyDescent="0.25">
      <c r="A2" s="15"/>
      <c r="B2" s="12"/>
      <c r="C2" s="18"/>
      <c r="D2" s="86"/>
      <c r="E2" s="86"/>
      <c r="F2" s="86"/>
      <c r="G2" s="86"/>
      <c r="H2" s="87"/>
    </row>
    <row r="3" spans="1:9" x14ac:dyDescent="0.25">
      <c r="A3" s="15" t="s">
        <v>105</v>
      </c>
      <c r="B3" s="12"/>
      <c r="C3" s="18"/>
      <c r="D3" s="86"/>
      <c r="E3" s="86"/>
      <c r="F3" s="86"/>
      <c r="G3" s="86"/>
    </row>
    <row r="4" spans="1:9" x14ac:dyDescent="0.25">
      <c r="A4" s="125" t="s">
        <v>100</v>
      </c>
      <c r="B4" s="126"/>
      <c r="C4" s="126"/>
      <c r="D4" s="126"/>
      <c r="E4" s="126"/>
      <c r="F4" s="126"/>
      <c r="G4" s="126"/>
    </row>
    <row r="5" spans="1:9" x14ac:dyDescent="0.25">
      <c r="A5" s="16" t="s">
        <v>66</v>
      </c>
      <c r="B5" s="12"/>
      <c r="C5" s="18"/>
      <c r="D5" s="86"/>
      <c r="E5" s="86"/>
      <c r="F5" s="86"/>
      <c r="G5" s="86"/>
    </row>
    <row r="6" spans="1:9" x14ac:dyDescent="0.25">
      <c r="A6" s="16"/>
      <c r="B6" s="18"/>
      <c r="C6" s="18"/>
      <c r="D6" s="86"/>
      <c r="E6" s="86"/>
      <c r="F6" s="86"/>
      <c r="G6" s="86"/>
    </row>
    <row r="7" spans="1:9" ht="114.75" x14ac:dyDescent="0.25">
      <c r="A7" s="88"/>
      <c r="B7" s="89" t="s">
        <v>22</v>
      </c>
      <c r="C7" s="89" t="s">
        <v>23</v>
      </c>
      <c r="D7" s="89" t="s">
        <v>106</v>
      </c>
      <c r="E7" s="89" t="s">
        <v>107</v>
      </c>
      <c r="F7" s="89" t="s">
        <v>108</v>
      </c>
      <c r="G7" s="89" t="s">
        <v>109</v>
      </c>
    </row>
    <row r="8" spans="1:9" ht="15.75" thickBot="1" x14ac:dyDescent="0.3">
      <c r="A8" s="90" t="s">
        <v>110</v>
      </c>
      <c r="B8" s="32">
        <v>7050000</v>
      </c>
      <c r="C8" s="32">
        <v>220973</v>
      </c>
      <c r="D8" s="32">
        <v>-4599492</v>
      </c>
      <c r="E8" s="32">
        <v>33256</v>
      </c>
      <c r="F8" s="32">
        <v>92231302</v>
      </c>
      <c r="G8" s="91">
        <f>SUM(B8:F8)</f>
        <v>94936039</v>
      </c>
      <c r="I8" s="92"/>
    </row>
    <row r="9" spans="1:9" x14ac:dyDescent="0.25">
      <c r="A9" s="82"/>
      <c r="B9" s="24"/>
      <c r="C9" s="24"/>
      <c r="D9" s="24"/>
      <c r="E9" s="24"/>
      <c r="F9" s="24"/>
      <c r="G9" s="93"/>
      <c r="I9" s="92"/>
    </row>
    <row r="10" spans="1:9" x14ac:dyDescent="0.25">
      <c r="A10" s="83" t="s">
        <v>111</v>
      </c>
      <c r="B10" s="1"/>
      <c r="C10" s="1"/>
      <c r="D10" s="94"/>
      <c r="E10" s="94"/>
      <c r="F10" s="95">
        <v>-14000031</v>
      </c>
      <c r="G10" s="94">
        <f>SUM(B10:F10)</f>
        <v>-14000031</v>
      </c>
      <c r="I10" s="92"/>
    </row>
    <row r="11" spans="1:9" s="96" customFormat="1" x14ac:dyDescent="0.25">
      <c r="A11" s="83" t="s">
        <v>112</v>
      </c>
      <c r="B11" s="1"/>
      <c r="C11" s="1"/>
      <c r="D11" s="94"/>
      <c r="E11" s="94"/>
      <c r="F11" s="95">
        <v>34003710</v>
      </c>
      <c r="G11" s="94">
        <f>SUM(B11:F11)</f>
        <v>34003710</v>
      </c>
      <c r="I11" s="97"/>
    </row>
    <row r="12" spans="1:9" s="96" customFormat="1" x14ac:dyDescent="0.25">
      <c r="A12" s="83" t="s">
        <v>113</v>
      </c>
      <c r="B12" s="1"/>
      <c r="C12" s="1"/>
      <c r="D12" s="94"/>
      <c r="E12" s="94">
        <v>62868</v>
      </c>
      <c r="F12" s="95"/>
      <c r="G12" s="94">
        <f>SUM(B12:F12)</f>
        <v>62868</v>
      </c>
      <c r="I12" s="97"/>
    </row>
    <row r="13" spans="1:9" s="96" customFormat="1" x14ac:dyDescent="0.25">
      <c r="A13" s="83" t="s">
        <v>114</v>
      </c>
      <c r="B13" s="1"/>
      <c r="C13" s="1"/>
      <c r="D13" s="94">
        <v>2972330</v>
      </c>
      <c r="E13" s="98">
        <v>-66</v>
      </c>
      <c r="F13" s="99">
        <v>66</v>
      </c>
      <c r="G13" s="94">
        <f>SUM(B13:F13)</f>
        <v>2972330</v>
      </c>
      <c r="I13" s="97"/>
    </row>
    <row r="14" spans="1:9" ht="15.75" thickBot="1" x14ac:dyDescent="0.3">
      <c r="A14" s="100"/>
      <c r="B14" s="101"/>
      <c r="C14" s="102"/>
      <c r="D14" s="101"/>
      <c r="E14" s="101"/>
      <c r="F14" s="101"/>
      <c r="G14" s="103"/>
      <c r="I14" s="92"/>
    </row>
    <row r="15" spans="1:9" ht="15.75" thickBot="1" x14ac:dyDescent="0.3">
      <c r="A15" s="90" t="s">
        <v>115</v>
      </c>
      <c r="B15" s="104">
        <f>B8+B11+B13</f>
        <v>7050000</v>
      </c>
      <c r="C15" s="104">
        <f>C8+C11+C13</f>
        <v>220973</v>
      </c>
      <c r="D15" s="104">
        <f>D8+D11+D13</f>
        <v>-1627162</v>
      </c>
      <c r="E15" s="104">
        <f>E8+E12+E13</f>
        <v>96058</v>
      </c>
      <c r="F15" s="104">
        <f>SUM(F8:F13)</f>
        <v>112235047</v>
      </c>
      <c r="G15" s="104">
        <f>SUM(G8:G13)</f>
        <v>117974916</v>
      </c>
      <c r="I15" s="92"/>
    </row>
    <row r="16" spans="1:9" x14ac:dyDescent="0.25">
      <c r="A16" s="86"/>
      <c r="B16" s="86"/>
      <c r="C16" s="86"/>
      <c r="D16" s="86"/>
      <c r="E16" s="86"/>
      <c r="F16" s="86"/>
      <c r="G16" s="86"/>
      <c r="I16" s="92"/>
    </row>
    <row r="17" spans="1:10" ht="15.75" thickBot="1" x14ac:dyDescent="0.3">
      <c r="A17" s="90" t="s">
        <v>115</v>
      </c>
      <c r="B17" s="32">
        <v>7050000</v>
      </c>
      <c r="C17" s="32">
        <v>220973</v>
      </c>
      <c r="D17" s="32">
        <v>-1627162</v>
      </c>
      <c r="E17" s="105">
        <v>96058</v>
      </c>
      <c r="F17" s="105">
        <v>112235047</v>
      </c>
      <c r="G17" s="32">
        <f>SUM(B17:F17)</f>
        <v>117974916</v>
      </c>
      <c r="I17" s="92"/>
    </row>
    <row r="18" spans="1:10" x14ac:dyDescent="0.25">
      <c r="A18" s="82"/>
      <c r="B18" s="24"/>
      <c r="C18" s="24"/>
      <c r="D18" s="24"/>
      <c r="E18" s="24"/>
      <c r="F18" s="24"/>
      <c r="G18" s="93"/>
      <c r="I18" s="92"/>
    </row>
    <row r="19" spans="1:10" x14ac:dyDescent="0.25">
      <c r="A19" s="83" t="s">
        <v>111</v>
      </c>
      <c r="B19" s="1"/>
      <c r="C19" s="1"/>
      <c r="D19" s="94"/>
      <c r="E19" s="94"/>
      <c r="F19" s="95">
        <v>-17000018</v>
      </c>
      <c r="G19" s="94">
        <f>SUM(B19:F19)</f>
        <v>-17000018</v>
      </c>
      <c r="I19" s="92"/>
    </row>
    <row r="20" spans="1:10" x14ac:dyDescent="0.25">
      <c r="A20" s="83" t="s">
        <v>112</v>
      </c>
      <c r="B20" s="1"/>
      <c r="C20" s="1"/>
      <c r="D20" s="94"/>
      <c r="E20" s="94"/>
      <c r="F20" s="95">
        <v>21055861</v>
      </c>
      <c r="G20" s="94">
        <f>SUM(B20:F20)</f>
        <v>21055861</v>
      </c>
      <c r="J20" s="106"/>
    </row>
    <row r="21" spans="1:10" x14ac:dyDescent="0.25">
      <c r="A21" s="83" t="s">
        <v>114</v>
      </c>
      <c r="B21" s="1"/>
      <c r="C21" s="1"/>
      <c r="D21" s="94">
        <v>-463592</v>
      </c>
      <c r="E21" s="94">
        <v>1</v>
      </c>
      <c r="F21" s="95">
        <v>1</v>
      </c>
      <c r="G21" s="94">
        <f>SUM(B21:F21)</f>
        <v>-463590</v>
      </c>
      <c r="J21" s="106"/>
    </row>
    <row r="22" spans="1:10" ht="15.75" thickBot="1" x14ac:dyDescent="0.3">
      <c r="A22" s="107"/>
      <c r="B22" s="101"/>
      <c r="C22" s="101"/>
      <c r="D22" s="108"/>
      <c r="E22" s="108"/>
      <c r="F22" s="109"/>
      <c r="G22" s="108"/>
      <c r="J22" s="106"/>
    </row>
    <row r="23" spans="1:10" ht="15.75" thickBot="1" x14ac:dyDescent="0.3">
      <c r="A23" s="110" t="s">
        <v>116</v>
      </c>
      <c r="B23" s="111">
        <f>B17+B19+B20+B21</f>
        <v>7050000</v>
      </c>
      <c r="C23" s="111">
        <f t="shared" ref="C23:F23" si="0">C17+C19+C20+C21</f>
        <v>220973</v>
      </c>
      <c r="D23" s="111">
        <f t="shared" si="0"/>
        <v>-2090754</v>
      </c>
      <c r="E23" s="111">
        <f t="shared" si="0"/>
        <v>96059</v>
      </c>
      <c r="F23" s="111">
        <f t="shared" si="0"/>
        <v>116290891</v>
      </c>
      <c r="G23" s="111">
        <f>SUM(B23:F23)</f>
        <v>121567169</v>
      </c>
      <c r="J23" s="106"/>
    </row>
    <row r="24" spans="1:10" x14ac:dyDescent="0.25">
      <c r="A24" s="112"/>
      <c r="B24" s="113"/>
      <c r="C24" s="113"/>
      <c r="D24" s="94"/>
      <c r="E24" s="94"/>
      <c r="F24" s="114"/>
      <c r="G24" s="94"/>
      <c r="J24" s="106"/>
    </row>
    <row r="25" spans="1:10" s="116" customFormat="1" ht="25.5" x14ac:dyDescent="0.25">
      <c r="A25" s="8" t="s">
        <v>42</v>
      </c>
      <c r="B25" s="8"/>
      <c r="C25" s="127" t="s">
        <v>39</v>
      </c>
      <c r="D25" s="127"/>
      <c r="E25" s="28"/>
      <c r="F25" s="115"/>
      <c r="G25" s="82"/>
      <c r="H25" s="116" t="s">
        <v>117</v>
      </c>
    </row>
    <row r="26" spans="1:10" s="118" customFormat="1" ht="12.75" x14ac:dyDescent="0.25">
      <c r="A26" s="9"/>
      <c r="B26" s="10"/>
      <c r="C26" s="128"/>
      <c r="D26" s="129"/>
      <c r="E26" s="117"/>
      <c r="F26" s="2"/>
      <c r="G26" s="2"/>
    </row>
    <row r="27" spans="1:10" s="116" customFormat="1" ht="12.75" x14ac:dyDescent="0.25">
      <c r="A27" s="8" t="s">
        <v>46</v>
      </c>
      <c r="B27" s="8"/>
      <c r="C27" s="127" t="s">
        <v>99</v>
      </c>
      <c r="D27" s="127"/>
      <c r="E27" s="28"/>
      <c r="F27" s="119"/>
      <c r="G27" s="119"/>
    </row>
    <row r="28" spans="1:10" x14ac:dyDescent="0.25">
      <c r="A28" s="48"/>
      <c r="B28" s="48"/>
      <c r="C28" s="130"/>
      <c r="D28" s="131"/>
      <c r="E28" s="120"/>
      <c r="H28" s="106"/>
    </row>
    <row r="29" spans="1:10" x14ac:dyDescent="0.25">
      <c r="A29" s="13"/>
    </row>
    <row r="32" spans="1:10" x14ac:dyDescent="0.25">
      <c r="D32" s="106"/>
      <c r="E32" s="106"/>
    </row>
  </sheetData>
  <mergeCells count="5">
    <mergeCell ref="A4:G4"/>
    <mergeCell ref="C25:D25"/>
    <mergeCell ref="C26:D26"/>
    <mergeCell ref="C27:D27"/>
    <mergeCell ref="C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ОДДС</vt:lpstr>
      <vt:lpstr>ОИК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2024-08-28T11:05:28Z</dcterms:modified>
</cp:coreProperties>
</file>