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3 кв\"/>
    </mc:Choice>
  </mc:AlternateContent>
  <bookViews>
    <workbookView xWindow="0" yWindow="0" windowWidth="25200" windowHeight="11385"/>
  </bookViews>
  <sheets>
    <sheet name="ОДДС" sheetId="3" r:id="rId1"/>
    <sheet name="ОИК" sheetId="4" r:id="rId2"/>
  </sheets>
  <definedNames>
    <definedName name="_xlnm._FilterDatabase" localSheetId="0" hidden="1">ОДДС!$A$10:$C$53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E14" i="4"/>
  <c r="D14" i="4"/>
  <c r="C14" i="4"/>
  <c r="B14" i="4"/>
  <c r="A20" i="3" l="1"/>
  <c r="A19" i="3"/>
  <c r="A23" i="3" l="1"/>
  <c r="A33" i="3"/>
  <c r="A32" i="3"/>
  <c r="A31" i="3"/>
  <c r="A30" i="3"/>
  <c r="A25" i="3"/>
  <c r="A24" i="3"/>
  <c r="A29" i="3"/>
  <c r="A28" i="3"/>
  <c r="A27" i="3"/>
  <c r="A26" i="3"/>
  <c r="F22" i="4" l="1"/>
  <c r="E22" i="4"/>
  <c r="D22" i="4"/>
  <c r="C22" i="4"/>
  <c r="B22" i="4"/>
  <c r="G20" i="4"/>
  <c r="G19" i="4"/>
  <c r="G18" i="4"/>
  <c r="G16" i="4"/>
  <c r="G12" i="4"/>
  <c r="G11" i="4"/>
  <c r="G10" i="4"/>
  <c r="G8" i="4"/>
  <c r="G14" i="4" l="1"/>
  <c r="G22" i="4"/>
  <c r="C49" i="3" l="1"/>
  <c r="B49" i="3"/>
  <c r="C45" i="3"/>
  <c r="B45" i="3"/>
  <c r="C36" i="3"/>
  <c r="B36" i="3"/>
  <c r="B51" i="3" l="1"/>
  <c r="B53" i="3" s="1"/>
  <c r="C51" i="3"/>
  <c r="C53" i="3" s="1"/>
</calcChain>
</file>

<file path=xl/sharedStrings.xml><?xml version="1.0" encoding="utf-8"?>
<sst xmlns="http://schemas.openxmlformats.org/spreadsheetml/2006/main" count="68" uniqueCount="57">
  <si>
    <t>АО «ALTYN BANK» (ДБ China Citic Bank Corporation Ltd)</t>
  </si>
  <si>
    <t>Акционерный капитал</t>
  </si>
  <si>
    <t>Дополнительно оплаченный капитал</t>
  </si>
  <si>
    <t>Цзя Фэй</t>
  </si>
  <si>
    <t>Заместитель Предcедателя Правления</t>
  </si>
  <si>
    <t>Главный бухгалтер</t>
  </si>
  <si>
    <t>ОТЧЕТ О ДВИЖЕНИИ ДЕНЕЖНЫХ СРЕДСТВ</t>
  </si>
  <si>
    <t>(в тысячах Казахстанских тенге)</t>
  </si>
  <si>
    <t>за период, закончившийся</t>
  </si>
  <si>
    <t>Движение денежных средств от операционной деятельности:</t>
  </si>
  <si>
    <t>Проценты, полученные от денежных средств и их эквивалентов и средств в банках</t>
  </si>
  <si>
    <t>Проценты, полученные от финансовых активов, оцениваемых по справедливой стоимости через прочий совокупный доход</t>
  </si>
  <si>
    <t>Проценты, полученные от долговых ценных бумаг, оцениваемых по амортизированной стоимости за вычетом резервов по кредитным убыткам</t>
  </si>
  <si>
    <t>Проценты, полученные от займов клиентам</t>
  </si>
  <si>
    <t>Проценты, уплаченные по средствам клиентов</t>
  </si>
  <si>
    <t>Проценты, уплаченные по средствам кредитных учреждений</t>
  </si>
  <si>
    <t>Комиссионные доходы полученные</t>
  </si>
  <si>
    <t>Комиссионные расходы выплаченные</t>
  </si>
  <si>
    <t>Поступления по прочим доходам</t>
  </si>
  <si>
    <t>Прочие общие и административные расходы выплаченные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</si>
  <si>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</si>
  <si>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</si>
  <si>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</si>
  <si>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</si>
  <si>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</si>
  <si>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долговых ценных бумаг, оцениваемых по справедливой стоимости через прочий совокупный доход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</si>
  <si>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</si>
  <si>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</si>
  <si>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</si>
  <si>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Продажа и погашение инвестиционных ценных бумаг, оцениваемых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</si>
  <si>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</si>
  <si>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</si>
  <si>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</si>
  <si>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</si>
  <si>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Выплата дивидендов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</si>
  <si>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</si>
  <si>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</si>
  <si>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</si>
  <si>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</si>
  <si>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</si>
  <si>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Каржаубеков А.Ж.</t>
  </si>
  <si>
    <t>ОТЧЕТ ОБ ИЗМЕНЕНИЯХ В КАПИТАЛЕ</t>
  </si>
  <si>
    <t>Резерв по переоценке финансовых активов, оцениваемых по справедливой стоимости через прочий совокупный доход</t>
  </si>
  <si>
    <t>Резерв по переоценке основных средств</t>
  </si>
  <si>
    <t xml:space="preserve">Нераспреде-ленная прибыль </t>
  </si>
  <si>
    <t>Итого капитал</t>
  </si>
  <si>
    <t>31 декабря 2022 г. (аудировано)</t>
  </si>
  <si>
    <t>Выплата дивидендов акционерам</t>
  </si>
  <si>
    <t>Чистая прибыль за период</t>
  </si>
  <si>
    <t>Прочий совокупный доход</t>
  </si>
  <si>
    <t>31 декабря 2023 г. (аудировано)</t>
  </si>
  <si>
    <t xml:space="preserve">  </t>
  </si>
  <si>
    <t>ЗА ПЕРИОД, ЗАКОНЧИВШИЙСЯ 30 СЕНТЯБРЯ 2024 г. (НЕ АУДИРОВАНО)</t>
  </si>
  <si>
    <t>30 сентября 2024</t>
  </si>
  <si>
    <t>30 сентября 2023</t>
  </si>
  <si>
    <t>30 сентября 2024 г. (не аудировано)</t>
  </si>
  <si>
    <t>30 сентября 2023 г. (аудировано)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</si>
</sst>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_);_(@_)"/>
    <numFmt numFmtId="168" formatCode="_-* #,##0_р_._-;\-* #,##0_р_._-;_-* &quot;-&quot;??_р_.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5" fontId="5" fillId="0" borderId="0" applyFont="0" applyFill="0" applyBorder="0" applyAlignment="0" applyProtection="0"/>
    <xf numFmtId="0" fontId="12" fillId="0" borderId="0"/>
    <xf numFmtId="0" fontId="1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9">
    <xf numFmtId="0" fontId="0" fillId="0" borderId="0" xfId="0"/>
    <xf numFmtId="0" fontId="7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Fill="1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right" vertical="center" wrapText="1"/>
    </xf>
    <xf numFmtId="0" fontId="17" fillId="0" borderId="0" xfId="0" applyFont="1" applyFill="1"/>
    <xf numFmtId="0" fontId="18" fillId="0" borderId="0" xfId="0" applyFont="1" applyFill="1" applyAlignment="1">
      <alignment vertical="center" wrapText="1"/>
    </xf>
    <xf numFmtId="4" fontId="17" fillId="0" borderId="0" xfId="0" applyNumberFormat="1" applyFont="1" applyFill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166" fontId="7" fillId="0" borderId="0" xfId="8" applyNumberFormat="1" applyFont="1" applyAlignment="1">
      <alignment horizontal="left" vertical="center" wrapText="1"/>
    </xf>
    <xf numFmtId="167" fontId="18" fillId="0" borderId="0" xfId="0" applyNumberFormat="1" applyFont="1" applyFill="1" applyAlignment="1">
      <alignment horizontal="right" vertical="center" wrapText="1"/>
    </xf>
    <xf numFmtId="167" fontId="19" fillId="0" borderId="0" xfId="0" applyNumberFormat="1" applyFont="1" applyFill="1" applyAlignment="1">
      <alignment horizontal="right" vertical="center" wrapText="1"/>
    </xf>
    <xf numFmtId="167" fontId="0" fillId="0" borderId="0" xfId="0" applyNumberFormat="1"/>
    <xf numFmtId="0" fontId="19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167" fontId="19" fillId="0" borderId="1" xfId="0" applyNumberFormat="1" applyFont="1" applyFill="1" applyBorder="1" applyAlignment="1">
      <alignment horizontal="right" vertical="center" wrapText="1"/>
    </xf>
    <xf numFmtId="167" fontId="18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 wrapText="1"/>
    </xf>
    <xf numFmtId="167" fontId="17" fillId="0" borderId="0" xfId="0" applyNumberFormat="1" applyFont="1" applyFill="1" applyAlignment="1">
      <alignment horizontal="right" vertical="center" wrapText="1"/>
    </xf>
    <xf numFmtId="167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167" fontId="9" fillId="0" borderId="0" xfId="0" applyNumberFormat="1" applyFont="1" applyFill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67" fontId="11" fillId="0" borderId="0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6" fillId="0" borderId="1" xfId="9" applyNumberFormat="1" applyFont="1" applyBorder="1" applyAlignment="1">
      <alignment horizontal="right" vertical="center" wrapText="1"/>
    </xf>
    <xf numFmtId="0" fontId="0" fillId="0" borderId="0" xfId="0" applyBorder="1"/>
    <xf numFmtId="168" fontId="6" fillId="0" borderId="0" xfId="9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vertical="center" wrapText="1"/>
    </xf>
    <xf numFmtId="166" fontId="7" fillId="0" borderId="0" xfId="9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164" fontId="10" fillId="0" borderId="0" xfId="0" applyNumberFormat="1" applyFont="1" applyBorder="1" applyAlignment="1">
      <alignment vertical="center" wrapText="1"/>
    </xf>
    <xf numFmtId="166" fontId="10" fillId="0" borderId="0" xfId="9" applyNumberFormat="1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8" fontId="7" fillId="0" borderId="1" xfId="9" applyNumberFormat="1" applyFont="1" applyFill="1" applyBorder="1" applyAlignment="1">
      <alignment vertical="center" wrapText="1"/>
    </xf>
    <xf numFmtId="166" fontId="6" fillId="0" borderId="1" xfId="9" applyNumberFormat="1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6" fontId="7" fillId="0" borderId="1" xfId="9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6" fontId="7" fillId="0" borderId="0" xfId="9" applyNumberFormat="1" applyFont="1" applyBorder="1" applyAlignment="1">
      <alignment vertical="center" wrapText="1"/>
    </xf>
    <xf numFmtId="168" fontId="6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Fill="1" applyBorder="1" applyAlignment="1">
      <alignment vertical="top"/>
    </xf>
    <xf numFmtId="164" fontId="6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0" xfId="0" applyFont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</cellXfs>
  <cellStyles count="10">
    <cellStyle name="Normal 2" xfId="2"/>
    <cellStyle name="Обычный" xfId="0" builtinId="0"/>
    <cellStyle name="Обычный 2" xfId="3"/>
    <cellStyle name="Финансовый 2" xfId="1"/>
    <cellStyle name="Финансовый 2 2" xfId="4"/>
    <cellStyle name="Финансовый 2 2 2" xfId="7"/>
    <cellStyle name="Финансовый 2 2 2 2" xfId="9"/>
    <cellStyle name="Финансовый 2 3" xfId="5"/>
    <cellStyle name="Финансовый 2 3 2" xfId="8"/>
    <cellStyle name="Финансовый 2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A4" sqref="A4:C4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6" t="s">
        <v>0</v>
      </c>
      <c r="B1" s="17"/>
      <c r="C1" s="9"/>
    </row>
    <row r="2" spans="1:3" x14ac:dyDescent="0.25">
      <c r="A2" s="10"/>
      <c r="B2" s="17"/>
      <c r="C2" s="9"/>
    </row>
    <row r="3" spans="1:3" x14ac:dyDescent="0.25">
      <c r="A3" s="18" t="s">
        <v>6</v>
      </c>
      <c r="B3" s="17"/>
      <c r="C3" s="9"/>
    </row>
    <row r="4" spans="1:3" x14ac:dyDescent="0.25">
      <c r="A4" s="89" t="s">
        <v>52</v>
      </c>
      <c r="B4" s="90"/>
      <c r="C4" s="90"/>
    </row>
    <row r="5" spans="1:3" x14ac:dyDescent="0.25">
      <c r="A5" s="19" t="s">
        <v>7</v>
      </c>
      <c r="B5" s="17"/>
      <c r="C5" s="9"/>
    </row>
    <row r="6" spans="1:3" ht="24" x14ac:dyDescent="0.25">
      <c r="A6" s="91"/>
      <c r="B6" s="20" t="s">
        <v>8</v>
      </c>
      <c r="C6" s="20" t="s">
        <v>8</v>
      </c>
    </row>
    <row r="7" spans="1:3" x14ac:dyDescent="0.25">
      <c r="A7" s="91"/>
      <c r="B7" s="20" t="s">
        <v>53</v>
      </c>
      <c r="C7" s="20" t="s">
        <v>54</v>
      </c>
    </row>
    <row r="8" spans="1:3" x14ac:dyDescent="0.25">
      <c r="A8" s="21"/>
      <c r="B8" s="20"/>
      <c r="C8" s="20"/>
    </row>
    <row r="9" spans="1:3" ht="24" x14ac:dyDescent="0.25">
      <c r="A9" s="8" t="s">
        <v>9</v>
      </c>
      <c r="B9" s="22"/>
      <c r="C9" s="23"/>
    </row>
    <row r="10" spans="1:3" x14ac:dyDescent="0.25">
      <c r="A10" s="24"/>
      <c r="B10" s="25"/>
      <c r="C10" s="23"/>
    </row>
    <row r="11" spans="1:3" ht="24" x14ac:dyDescent="0.25">
      <c r="A11" s="26" t="s">
        <v>10</v>
      </c>
      <c r="B11" s="27">
        <v>3284582</v>
      </c>
      <c r="C11" s="27">
        <v>7310925</v>
      </c>
    </row>
    <row r="12" spans="1:3" ht="24" x14ac:dyDescent="0.25">
      <c r="A12" s="26" t="s">
        <v>11</v>
      </c>
      <c r="B12" s="27">
        <v>8370306</v>
      </c>
      <c r="C12" s="27">
        <v>3357256</v>
      </c>
    </row>
    <row r="13" spans="1:3" ht="36" x14ac:dyDescent="0.25">
      <c r="A13" s="26" t="s">
        <v>12</v>
      </c>
      <c r="B13" s="27">
        <v>5029689</v>
      </c>
      <c r="C13" s="27">
        <v>4531163</v>
      </c>
    </row>
    <row r="14" spans="1:3" x14ac:dyDescent="0.25">
      <c r="A14" s="26" t="s">
        <v>13</v>
      </c>
      <c r="B14" s="27">
        <v>54944708</v>
      </c>
      <c r="C14" s="27">
        <v>38133825</v>
      </c>
    </row>
    <row r="15" spans="1:3" x14ac:dyDescent="0.25">
      <c r="A15" s="26" t="s">
        <v>14</v>
      </c>
      <c r="B15" s="28">
        <v>-27676830</v>
      </c>
      <c r="C15" s="28">
        <v>-24984944</v>
      </c>
    </row>
    <row r="16" spans="1:3" x14ac:dyDescent="0.25">
      <c r="A16" s="26" t="s">
        <v>15</v>
      </c>
      <c r="B16" s="28">
        <v>-6708229</v>
      </c>
      <c r="C16" s="28">
        <v>-6512493</v>
      </c>
    </row>
    <row r="17" spans="1:6" x14ac:dyDescent="0.25">
      <c r="A17" s="26" t="s">
        <v>16</v>
      </c>
      <c r="B17" s="29">
        <v>3778304</v>
      </c>
      <c r="C17" s="28">
        <v>4267059</v>
      </c>
      <c r="F17" s="30"/>
    </row>
    <row r="18" spans="1:6" x14ac:dyDescent="0.25">
      <c r="A18" s="26" t="s">
        <v>17</v>
      </c>
      <c r="B18" s="29">
        <v>-3067057</v>
      </c>
      <c r="C18" s="28">
        <v>-3790752</v>
      </c>
      <c r="F18" s="30"/>
    </row>
    <row r="19" spans="1:6" ht="36" x14ac:dyDescent="0.25">
      <c r="A19" s="24" t="str">
        <f>IF(AND(B19&gt;0,C19&gt;0),"Поступления по операциям с финансовыми инструментами, оцениваемыми по справедливой стоимости через прибыль и убыток",IF(AND(B19&lt;0,C19&lt;0),"Выплаты по операциям с финансовыми инструментами, оцениваемыми по справедливой стоимости через прибыль и убыток",IF(AND(B19&gt;0,C19&lt;0),"Поступления/(выплаты) по операциям с финансовыми инструментами, оцениваемыми по справедливой стоимости через прибыль и убыток","(Выплаты)/поступления по операциям с финансовыми инструментами, оцениваемыми по справедливой стоимости через прибыль и убыток")))</f>
        <v>(Выплаты)/поступления по операциям с финансовыми инструментами, оцениваемыми по справедливой стоимости через прибыль и убыток</v>
      </c>
      <c r="B19" s="29">
        <v>-332616</v>
      </c>
      <c r="C19" s="28">
        <v>57408</v>
      </c>
      <c r="F19" s="30"/>
    </row>
    <row r="20" spans="1:6" x14ac:dyDescent="0.25">
      <c r="A20" s="26" t="str">
        <f>IF(AND(B20&gt;0,C20&gt;0),"Поступления по операциям с иностранной валютой",IF(AND(B20&lt;0,C20&lt;0),"Выплаты по операциям с иностранной валютой",IF(AND(B20&gt;0,C20&lt;0),"Поступления/(выплаты) по операциям с иностранной валютой","(Выплаты)/поступления по операциям с иностранной валютой")))</f>
        <v>Поступления по операциям с иностранной валютой</v>
      </c>
      <c r="B20" s="29">
        <v>5434283</v>
      </c>
      <c r="C20" s="28">
        <v>6035137</v>
      </c>
      <c r="F20" s="30"/>
    </row>
    <row r="21" spans="1:6" x14ac:dyDescent="0.25">
      <c r="A21" s="26" t="s">
        <v>18</v>
      </c>
      <c r="B21" s="28">
        <v>114388</v>
      </c>
      <c r="C21" s="28">
        <v>79170</v>
      </c>
      <c r="F21" s="30"/>
    </row>
    <row r="22" spans="1:6" x14ac:dyDescent="0.25">
      <c r="A22" s="24" t="s">
        <v>19</v>
      </c>
      <c r="B22" s="28">
        <v>-10880483</v>
      </c>
      <c r="C22" s="28">
        <v>-8988371</v>
      </c>
      <c r="F22" s="30"/>
    </row>
    <row r="23" spans="1:6" ht="24" x14ac:dyDescent="0.25">
      <c r="A23" s="31" t="str">
        <f>IF(AND(B23&gt;0,C23&gt;0),"Чистое увеличение обязательных резервных требований в Национальном Банке Республики Казахстан",IF(AND(B23&lt;0,C23&lt;0),"Чистое уменьшение обязательных резервных требований в Национальном Банке Республики Казахстан",IF(AND(B23&gt;0,C23&lt;0),"Чистое увеличение/(уменьшение) обязательных резервных требований в Национальном Банке Республики Казахстан","Чистое (уменьшение)/увеличение обязательных резервных требований в Национальном Банке Республики Казахстан")))</f>
        <v>Чистое увеличение обязательных резервных требований в Национальном Банке Республики Казахстан</v>
      </c>
      <c r="B23" s="28">
        <v>905938</v>
      </c>
      <c r="C23" s="28">
        <v>3277</v>
      </c>
      <c r="F23" s="30"/>
    </row>
    <row r="24" spans="1:6" x14ac:dyDescent="0.25">
      <c r="A24" s="31" t="str">
        <f>IF(AND(B24&gt;0,C24&gt;0),"Чистое увеличение по договорам «РЕПО»",IF(AND(B24&lt;0,C24&lt;0),"Чистое уменьшение по договорам «РЕПО»",IF(AND(B24&gt;0,C24&lt;0),"Чистое увеличение/(уменьшение) по договорам «РЕПО»","Чистое (уменьшение)/увеличение по договорам «РЕПО»")))</f>
        <v>Чистое увеличение по договорам «РЕПО»</v>
      </c>
      <c r="B24" s="28">
        <v>100357938</v>
      </c>
      <c r="C24" s="28">
        <v>6610232</v>
      </c>
      <c r="F24" s="30"/>
    </row>
    <row r="25" spans="1:6" ht="24" x14ac:dyDescent="0.25">
      <c r="A25" s="31" t="str">
        <f>IF(AND(B25&gt;0,C25&gt;0),"Чистое увеличение по счетам и депозитам в банках и других финансовых организациях",IF(AND(B25&lt;0,C25&lt;0),"Чистое уменьшение по счетам и депозитам в банках и других финансовых организациях",IF(AND(B25&gt;0,C25&lt;0),"Чистое увеличение/(уменьшение) по счетам и депозитам в банках и других финансовых организациях","Чистое (уменьшение)/увеличение по счетам и депозитам в банках и других финансовых организациях")))</f>
        <v>Чистое (уменьшение)/увеличение по счетам и депозитам в банках и других финансовых организациях</v>
      </c>
      <c r="B25" s="29">
        <v>-8700382</v>
      </c>
      <c r="C25" s="28">
        <v>942830</v>
      </c>
      <c r="F25" s="30"/>
    </row>
    <row r="26" spans="1:6" x14ac:dyDescent="0.25">
      <c r="A26" s="31" t="str">
        <f>IF(AND(B26&gt;0,C26&gt;0),"Чистое увеличение по займам клиентам",IF(AND(B26&lt;0,C26&lt;0),"Чистое уменьшение по займам клиентам",IF(AND(B26&gt;0,C26&lt;0),"Чистое увеличение/(уменьшение) по займам клиентам","Чистое (уменьшение)/увеличение по займам клиентам")))</f>
        <v>Чистое (уменьшение)/увеличение по займам клиентам</v>
      </c>
      <c r="B26" s="28">
        <v>-85267893</v>
      </c>
      <c r="C26" s="28">
        <v>2823391</v>
      </c>
      <c r="F26" s="30"/>
    </row>
    <row r="27" spans="1:6" x14ac:dyDescent="0.25">
      <c r="A27" s="88" t="str">
        <f>IF(AND(B27&gt;0,C27&gt;0),"Чистое увеличение по дебиторам по документарным расчетам",IF(AND(B27&lt;0,C27&lt;0),"Чистое уменьшение по дебиторам по документарным расчетам",IF(AND(B27&gt;0,C27&lt;0),"Чистое увеличение/(уменьшение) по дебиторам по документарным расчетам","Чистое (уменьшение)/увеличение по дебиторам по документарным расчетам")))</f>
        <v>Чистое (уменьшение)/увеличение по дебиторам по документарным расчетам</v>
      </c>
      <c r="B27" s="28">
        <v>-90636</v>
      </c>
      <c r="C27" s="28">
        <v>1555186</v>
      </c>
      <c r="F27" s="30"/>
    </row>
    <row r="28" spans="1:6" x14ac:dyDescent="0.25">
      <c r="A28" s="31" t="str">
        <f>IF(AND(B28&gt;0,C28&gt;0),"Чистое увеличение по прочим активам",IF(AND(B28&lt;0,C28&lt;0),"Чистое уменьшение по прочим активам",IF(AND(B28&gt;0,C28&lt;0),"Чистое увеличение/(уменьшение) по прочим активам","Чистое (уменьшение)/увеличение по прочим активам")))</f>
        <v>Чистое уменьшение по прочим активам</v>
      </c>
      <c r="B28" s="29">
        <v>-2662196</v>
      </c>
      <c r="C28" s="28">
        <v>-2125845</v>
      </c>
      <c r="F28" s="30"/>
    </row>
    <row r="29" spans="1:6" x14ac:dyDescent="0.25">
      <c r="A29" s="31" t="str">
        <f>IF(AND(B29&gt;0,C29&gt;0),"Чистое увеличение по счетам и депозитам других банков",IF(AND(B29&lt;0,C29&lt;0),"Чистое уменьшение по счетам и депозитам других банков",IF(AND(B29&gt;0,C29&lt;0),"Чистое увеличение/(уменьшение) по счетам и депозитам других банков","Чистое (уменьшение)/увеличение по счетам и депозитам других банков")))</f>
        <v>Чистое увеличение по счетам и депозитам других банков</v>
      </c>
      <c r="B29" s="28">
        <v>11998168</v>
      </c>
      <c r="C29" s="28">
        <v>7646938</v>
      </c>
      <c r="F29" s="30"/>
    </row>
    <row r="30" spans="1:6" ht="24" x14ac:dyDescent="0.25">
      <c r="A30" s="31" t="str">
        <f>IF(AND(B30&gt;0,C30&gt;0),"Чистое увеличение по текущим счетам и депозитам клиентов",IF(AND(B30&lt;0,C30&lt;0),"Чистое уменьшение по текущим счетам и депозитам клиентов",IF(AND(B30&gt;0,C30&lt;0),"Чистое увеличение/(уменьшение) по текущим счетам и депозитам клиентов","Чистое (уменьшение)/увеличение по текущим счетам и депозитам клиентов")))</f>
        <v>Чистое уменьшение по текущим счетам и депозитам клиентов</v>
      </c>
      <c r="B30" s="28">
        <v>-32108401</v>
      </c>
      <c r="C30" s="28">
        <v>-129644899</v>
      </c>
      <c r="F30" s="30"/>
    </row>
    <row r="31" spans="1:6" ht="36" x14ac:dyDescent="0.25">
      <c r="A31" s="31" t="str">
        <f>IF(AND(B31&gt;0,C31&gt;0),"Чистое увеличение по операциям с финансовыми активами, оцениваемыми по справедливой стоимости через прибыль или убыток",IF(AND(B31&lt;0,C31&lt;0),"Чистое уменьшение по операциям с финансовыми активами, оцениваемыми по справедливой стоимости через прибыль или убыток",IF(AND(B31&gt;0,C31&lt;0),"Чистое увеличение/(уменьшение) по операциям с финансовыми активами, оцениваемыми по справедливой стоимости через прибыль или убыток","Чистое (уменьшение)/увеличение по операциям с финансовыми активами, оцениваемыми по справедливой стоимости через прибыль или убыток")))</f>
        <v>Чистое увеличение по операциям с финансовыми активами, оцениваемыми по справедливой стоимости через прибыль или убыток</v>
      </c>
      <c r="B31" s="28">
        <v>6067</v>
      </c>
      <c r="C31" s="28">
        <v>3827</v>
      </c>
      <c r="F31" s="30"/>
    </row>
    <row r="32" spans="1:6" ht="36" x14ac:dyDescent="0.25">
      <c r="A32" s="31" t="str">
        <f>IF(AND(B32&gt;0,C32&gt;0),"Чистое увеличение по операциям с финансовыми обязательствами, оцениваемыми по справедливой стоимости через прибыль или убыток",IF(AND(B32&lt;0,C32&lt;0),"Чистое уменьшение по операциям с финансовыми обязательствами, оцениваемыми по справедливой стоимости через прибыль или убыток",IF(AND(B32&gt;0,C32&lt;0),"Чистое увеличение/(уменьшение) по операциям с финансовыми обязательствами, оцениваемыми по справедливой стоимости через прибыль или убыток","Чистое (уменьшение)/увеличение по операциям с финансовыми обязательствами, оцениваемыми по справедливой стоимости через прибыль или убыток")))</f>
        <v>Чистое (уменьшение)/увеличение по операциям с финансовыми обязательствами, оцениваемыми по справедливой стоимости через прибыль или убыток</v>
      </c>
      <c r="B32" s="28">
        <v>-6407</v>
      </c>
      <c r="C32" s="28">
        <v>54300</v>
      </c>
      <c r="F32" s="30"/>
    </row>
    <row r="33" spans="1:6" ht="15.75" thickBot="1" x14ac:dyDescent="0.3">
      <c r="A33" s="32" t="str">
        <f>IF(AND(B33&gt;0,C33&gt;0),"Чистое увеличение по прочим обязательствам",IF(AND(B33&lt;0,C33&lt;0),"Чистое уменьшение по прочим обязательствам",IF(AND(B33&gt;0,C33&lt;0),"Чистое увеличение/(уменьшение) по прочим обязательствам","Чистое (уменьшение)/увеличение по прочим обязательствам")))</f>
        <v>Чистое увеличение по прочим обязательствам</v>
      </c>
      <c r="B33" s="33">
        <v>3181366</v>
      </c>
      <c r="C33" s="34">
        <v>1157224</v>
      </c>
      <c r="F33" s="30"/>
    </row>
    <row r="34" spans="1:6" ht="24.75" thickBot="1" x14ac:dyDescent="0.3">
      <c r="A34" s="32" t="s">
        <v>20</v>
      </c>
      <c r="B34" s="34">
        <v>19904607</v>
      </c>
      <c r="C34" s="34">
        <v>-91478156</v>
      </c>
    </row>
    <row r="35" spans="1:6" ht="15.75" thickBot="1" x14ac:dyDescent="0.3">
      <c r="A35" s="32" t="s">
        <v>21</v>
      </c>
      <c r="B35" s="34">
        <v>-3079517</v>
      </c>
      <c r="C35" s="34">
        <v>-2988337</v>
      </c>
    </row>
    <row r="36" spans="1:6" ht="15.75" thickBot="1" x14ac:dyDescent="0.3">
      <c r="A36" s="35" t="s">
        <v>22</v>
      </c>
      <c r="B36" s="36">
        <f>B34+B35</f>
        <v>16825090</v>
      </c>
      <c r="C36" s="36">
        <f>C34+C35</f>
        <v>-94466493</v>
      </c>
    </row>
    <row r="37" spans="1:6" ht="24" x14ac:dyDescent="0.25">
      <c r="A37" s="37" t="s">
        <v>23</v>
      </c>
      <c r="B37" s="38"/>
      <c r="C37" s="23"/>
    </row>
    <row r="38" spans="1:6" ht="24" x14ac:dyDescent="0.25">
      <c r="A38" s="31" t="s">
        <v>24</v>
      </c>
      <c r="B38" s="28">
        <v>142099007</v>
      </c>
      <c r="C38" s="28">
        <v>744222922</v>
      </c>
    </row>
    <row r="39" spans="1:6" ht="24" x14ac:dyDescent="0.25">
      <c r="A39" s="31" t="s">
        <v>25</v>
      </c>
      <c r="B39" s="29">
        <v>-173136559</v>
      </c>
      <c r="C39" s="28">
        <v>-791466132</v>
      </c>
    </row>
    <row r="40" spans="1:6" x14ac:dyDescent="0.25">
      <c r="A40" s="31" t="s">
        <v>26</v>
      </c>
      <c r="B40" s="29">
        <v>-709395</v>
      </c>
      <c r="C40" s="28">
        <v>-268508</v>
      </c>
    </row>
    <row r="41" spans="1:6" x14ac:dyDescent="0.25">
      <c r="A41" s="31" t="s">
        <v>27</v>
      </c>
      <c r="B41" s="29">
        <v>63666</v>
      </c>
      <c r="C41" s="28">
        <v>4408</v>
      </c>
    </row>
    <row r="42" spans="1:6" x14ac:dyDescent="0.25">
      <c r="A42" s="31" t="s">
        <v>28</v>
      </c>
      <c r="B42" s="29">
        <v>-191859</v>
      </c>
      <c r="C42" s="39">
        <v>-108348</v>
      </c>
    </row>
    <row r="43" spans="1:6" ht="24" x14ac:dyDescent="0.25">
      <c r="A43" s="31" t="s">
        <v>29</v>
      </c>
      <c r="B43" s="29">
        <v>22789300</v>
      </c>
      <c r="C43" s="39">
        <v>34436667</v>
      </c>
    </row>
    <row r="44" spans="1:6" ht="24" x14ac:dyDescent="0.25">
      <c r="A44" s="40" t="s">
        <v>30</v>
      </c>
      <c r="B44" s="39">
        <v>0</v>
      </c>
      <c r="C44" s="39">
        <v>-68536942</v>
      </c>
    </row>
    <row r="45" spans="1:6" ht="24.75" thickBot="1" x14ac:dyDescent="0.3">
      <c r="A45" s="41" t="s">
        <v>31</v>
      </c>
      <c r="B45" s="36">
        <f>SUM(B38:B44)</f>
        <v>-9085840</v>
      </c>
      <c r="C45" s="36">
        <f>SUM(C37:C44)</f>
        <v>-81715933</v>
      </c>
    </row>
    <row r="46" spans="1:6" ht="24" x14ac:dyDescent="0.25">
      <c r="A46" s="8" t="s">
        <v>32</v>
      </c>
      <c r="B46" s="38"/>
      <c r="C46" s="23"/>
    </row>
    <row r="47" spans="1:6" x14ac:dyDescent="0.25">
      <c r="A47" s="42" t="s">
        <v>33</v>
      </c>
      <c r="B47" s="38">
        <v>-266596</v>
      </c>
      <c r="C47" s="38">
        <v>-277268</v>
      </c>
    </row>
    <row r="48" spans="1:6" ht="15.75" thickBot="1" x14ac:dyDescent="0.3">
      <c r="A48" s="43" t="s">
        <v>34</v>
      </c>
      <c r="B48" s="34">
        <v>-17000018</v>
      </c>
      <c r="C48" s="36">
        <v>-14000031</v>
      </c>
    </row>
    <row r="49" spans="1:3" ht="24.75" thickBot="1" x14ac:dyDescent="0.3">
      <c r="A49" s="41" t="s">
        <v>35</v>
      </c>
      <c r="B49" s="36">
        <f>SUM(B47:B48)</f>
        <v>-17266614</v>
      </c>
      <c r="C49" s="36">
        <f>SUM(C47:C48)</f>
        <v>-14277299</v>
      </c>
    </row>
    <row r="50" spans="1:3" ht="24.75" thickBot="1" x14ac:dyDescent="0.3">
      <c r="A50" s="43" t="s">
        <v>36</v>
      </c>
      <c r="B50" s="34">
        <v>-17997592</v>
      </c>
      <c r="C50" s="34">
        <v>137922</v>
      </c>
    </row>
    <row r="51" spans="1:3" ht="15.75" thickBot="1" x14ac:dyDescent="0.3">
      <c r="A51" s="44" t="s">
        <v>37</v>
      </c>
      <c r="B51" s="36">
        <f>B36+B45+B49+B50</f>
        <v>-27524956</v>
      </c>
      <c r="C51" s="36">
        <f>C36+C45+C50+C49</f>
        <v>-190321803</v>
      </c>
    </row>
    <row r="52" spans="1:3" ht="24.75" thickBot="1" x14ac:dyDescent="0.3">
      <c r="A52" s="41" t="s">
        <v>38</v>
      </c>
      <c r="B52" s="36">
        <v>121308225</v>
      </c>
      <c r="C52" s="36">
        <v>329206317</v>
      </c>
    </row>
    <row r="53" spans="1:3" ht="24.75" thickBot="1" x14ac:dyDescent="0.3">
      <c r="A53" s="41" t="s">
        <v>39</v>
      </c>
      <c r="B53" s="36">
        <f>B51+B52</f>
        <v>93783269</v>
      </c>
      <c r="C53" s="36">
        <f>C51+C52</f>
        <v>138884514</v>
      </c>
    </row>
    <row r="54" spans="1:3" x14ac:dyDescent="0.25">
      <c r="A54" s="17"/>
      <c r="B54" s="45"/>
      <c r="C54" s="17"/>
    </row>
    <row r="55" spans="1:3" x14ac:dyDescent="0.25">
      <c r="A55" s="8" t="s">
        <v>4</v>
      </c>
      <c r="B55" s="46"/>
      <c r="C55" s="47" t="s">
        <v>3</v>
      </c>
    </row>
    <row r="56" spans="1:3" x14ac:dyDescent="0.25">
      <c r="A56" s="3"/>
      <c r="B56" s="48"/>
      <c r="C56" s="49"/>
    </row>
    <row r="57" spans="1:3" x14ac:dyDescent="0.25">
      <c r="A57" s="8" t="s">
        <v>5</v>
      </c>
      <c r="B57" s="8"/>
      <c r="C57" s="50" t="s">
        <v>40</v>
      </c>
    </row>
    <row r="59" spans="1:3" x14ac:dyDescent="0.25">
      <c r="B59" s="30"/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A4" sqref="A4:G4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9" x14ac:dyDescent="0.25">
      <c r="A1" s="16" t="s">
        <v>0</v>
      </c>
      <c r="B1" s="7"/>
      <c r="C1" s="12"/>
      <c r="D1" s="53"/>
      <c r="E1" s="53"/>
      <c r="F1" s="53"/>
      <c r="G1" s="53"/>
    </row>
    <row r="2" spans="1:9" x14ac:dyDescent="0.25">
      <c r="A2" s="10"/>
      <c r="B2" s="7"/>
      <c r="C2" s="12"/>
      <c r="D2" s="53"/>
      <c r="E2" s="53"/>
      <c r="F2" s="53"/>
      <c r="G2" s="53"/>
      <c r="H2" s="54"/>
    </row>
    <row r="3" spans="1:9" x14ac:dyDescent="0.25">
      <c r="A3" s="10" t="s">
        <v>41</v>
      </c>
      <c r="B3" s="7"/>
      <c r="C3" s="12"/>
      <c r="D3" s="53"/>
      <c r="E3" s="53"/>
      <c r="F3" s="53"/>
      <c r="G3" s="53"/>
    </row>
    <row r="4" spans="1:9" x14ac:dyDescent="0.25">
      <c r="A4" s="92" t="s">
        <v>52</v>
      </c>
      <c r="B4" s="93"/>
      <c r="C4" s="93"/>
      <c r="D4" s="93"/>
      <c r="E4" s="93"/>
      <c r="F4" s="93"/>
      <c r="G4" s="93"/>
    </row>
    <row r="5" spans="1:9" x14ac:dyDescent="0.25">
      <c r="A5" s="11" t="s">
        <v>7</v>
      </c>
      <c r="B5" s="7"/>
      <c r="C5" s="12"/>
      <c r="D5" s="53"/>
      <c r="E5" s="53"/>
      <c r="F5" s="53"/>
      <c r="G5" s="53"/>
    </row>
    <row r="6" spans="1:9" x14ac:dyDescent="0.25">
      <c r="A6" s="11"/>
      <c r="B6" s="12"/>
      <c r="C6" s="12"/>
      <c r="D6" s="53"/>
      <c r="E6" s="53"/>
      <c r="F6" s="53"/>
      <c r="G6" s="53"/>
    </row>
    <row r="7" spans="1:9" ht="114.75" x14ac:dyDescent="0.25">
      <c r="A7" s="55"/>
      <c r="B7" s="56" t="s">
        <v>1</v>
      </c>
      <c r="C7" s="56" t="s">
        <v>2</v>
      </c>
      <c r="D7" s="56" t="s">
        <v>42</v>
      </c>
      <c r="E7" s="56" t="s">
        <v>43</v>
      </c>
      <c r="F7" s="56" t="s">
        <v>44</v>
      </c>
      <c r="G7" s="56" t="s">
        <v>45</v>
      </c>
    </row>
    <row r="8" spans="1:9" ht="15.75" thickBot="1" x14ac:dyDescent="0.3">
      <c r="A8" s="57" t="s">
        <v>46</v>
      </c>
      <c r="B8" s="15">
        <v>7050000</v>
      </c>
      <c r="C8" s="15">
        <v>220973</v>
      </c>
      <c r="D8" s="15">
        <v>-4599492</v>
      </c>
      <c r="E8" s="15">
        <v>33256</v>
      </c>
      <c r="F8" s="15">
        <v>92231302</v>
      </c>
      <c r="G8" s="58">
        <f>SUM(B8:F8)</f>
        <v>94936039</v>
      </c>
      <c r="I8" s="59"/>
    </row>
    <row r="9" spans="1:9" x14ac:dyDescent="0.25">
      <c r="A9" s="51"/>
      <c r="B9" s="13"/>
      <c r="C9" s="13"/>
      <c r="D9" s="13"/>
      <c r="E9" s="13"/>
      <c r="F9" s="13"/>
      <c r="G9" s="60"/>
      <c r="I9" s="59"/>
    </row>
    <row r="10" spans="1:9" x14ac:dyDescent="0.25">
      <c r="A10" s="52" t="s">
        <v>47</v>
      </c>
      <c r="B10" s="1"/>
      <c r="C10" s="1"/>
      <c r="D10" s="61"/>
      <c r="E10" s="61"/>
      <c r="F10" s="62">
        <v>-14000031</v>
      </c>
      <c r="G10" s="61">
        <f>SUM(B10:F10)</f>
        <v>-14000031</v>
      </c>
      <c r="I10" s="59"/>
    </row>
    <row r="11" spans="1:9" s="63" customFormat="1" x14ac:dyDescent="0.25">
      <c r="A11" s="52" t="s">
        <v>48</v>
      </c>
      <c r="B11" s="1"/>
      <c r="C11" s="1"/>
      <c r="D11" s="61"/>
      <c r="E11" s="61"/>
      <c r="F11" s="62">
        <v>26961529</v>
      </c>
      <c r="G11" s="61">
        <f>SUM(B11:F11)</f>
        <v>26961529</v>
      </c>
      <c r="I11" s="64"/>
    </row>
    <row r="12" spans="1:9" s="63" customFormat="1" x14ac:dyDescent="0.25">
      <c r="A12" s="52" t="s">
        <v>49</v>
      </c>
      <c r="B12" s="1"/>
      <c r="C12" s="1"/>
      <c r="D12" s="61">
        <v>947460</v>
      </c>
      <c r="E12" s="65">
        <v>-54</v>
      </c>
      <c r="F12" s="66">
        <v>54</v>
      </c>
      <c r="G12" s="61">
        <f>SUM(B12:F12)</f>
        <v>947460</v>
      </c>
      <c r="I12" s="64"/>
    </row>
    <row r="13" spans="1:9" ht="15.75" thickBot="1" x14ac:dyDescent="0.3">
      <c r="A13" s="67"/>
      <c r="B13" s="68"/>
      <c r="C13" s="69"/>
      <c r="D13" s="68"/>
      <c r="E13" s="68"/>
      <c r="F13" s="68"/>
      <c r="G13" s="70"/>
      <c r="I13" s="59"/>
    </row>
    <row r="14" spans="1:9" ht="15.75" thickBot="1" x14ac:dyDescent="0.3">
      <c r="A14" s="57" t="s">
        <v>56</v>
      </c>
      <c r="B14" s="71">
        <f>B8</f>
        <v>7050000</v>
      </c>
      <c r="C14" s="71">
        <f>C8</f>
        <v>220973</v>
      </c>
      <c r="D14" s="71">
        <f>D8+D12</f>
        <v>-3652032</v>
      </c>
      <c r="E14" s="71">
        <f>E8+E12</f>
        <v>33202</v>
      </c>
      <c r="F14" s="71">
        <f>SUM(F8:F11,F12)</f>
        <v>105192854</v>
      </c>
      <c r="G14" s="71">
        <f>SUM(G8:G11,G12)</f>
        <v>108844997</v>
      </c>
      <c r="I14" s="59"/>
    </row>
    <row r="15" spans="1:9" x14ac:dyDescent="0.25">
      <c r="A15" s="53"/>
      <c r="B15" s="53"/>
      <c r="C15" s="53"/>
      <c r="D15" s="53"/>
      <c r="E15" s="53"/>
      <c r="F15" s="53"/>
      <c r="G15" s="53"/>
      <c r="I15" s="59"/>
    </row>
    <row r="16" spans="1:9" ht="15.75" thickBot="1" x14ac:dyDescent="0.3">
      <c r="A16" s="57" t="s">
        <v>50</v>
      </c>
      <c r="B16" s="15">
        <v>7050000</v>
      </c>
      <c r="C16" s="15">
        <v>220973</v>
      </c>
      <c r="D16" s="15">
        <v>-1627162</v>
      </c>
      <c r="E16" s="72">
        <v>96058</v>
      </c>
      <c r="F16" s="72">
        <v>112235047</v>
      </c>
      <c r="G16" s="15">
        <f>SUM(B16:F16)</f>
        <v>117974916</v>
      </c>
      <c r="I16" s="59"/>
    </row>
    <row r="17" spans="1:10" x14ac:dyDescent="0.25">
      <c r="A17" s="51"/>
      <c r="B17" s="13"/>
      <c r="C17" s="13"/>
      <c r="D17" s="13"/>
      <c r="E17" s="13"/>
      <c r="F17" s="13"/>
      <c r="G17" s="60"/>
      <c r="I17" s="59"/>
    </row>
    <row r="18" spans="1:10" x14ac:dyDescent="0.25">
      <c r="A18" s="52" t="s">
        <v>47</v>
      </c>
      <c r="B18" s="1"/>
      <c r="C18" s="1"/>
      <c r="D18" s="61"/>
      <c r="E18" s="61"/>
      <c r="F18" s="62">
        <v>-17000018</v>
      </c>
      <c r="G18" s="61">
        <f>SUM(B18:F18)</f>
        <v>-17000018</v>
      </c>
      <c r="I18" s="59"/>
    </row>
    <row r="19" spans="1:10" x14ac:dyDescent="0.25">
      <c r="A19" s="52" t="s">
        <v>48</v>
      </c>
      <c r="B19" s="1"/>
      <c r="C19" s="1"/>
      <c r="D19" s="61"/>
      <c r="E19" s="61"/>
      <c r="F19" s="62">
        <v>30614185</v>
      </c>
      <c r="G19" s="61">
        <f>SUM(B19:F19)</f>
        <v>30614185</v>
      </c>
      <c r="J19" s="73"/>
    </row>
    <row r="20" spans="1:10" x14ac:dyDescent="0.25">
      <c r="A20" s="52" t="s">
        <v>49</v>
      </c>
      <c r="B20" s="1"/>
      <c r="C20" s="1"/>
      <c r="D20" s="61">
        <v>750929</v>
      </c>
      <c r="E20" s="61">
        <v>1</v>
      </c>
      <c r="F20" s="62">
        <v>1</v>
      </c>
      <c r="G20" s="61">
        <f>SUM(B20:F20)</f>
        <v>750931</v>
      </c>
      <c r="J20" s="73"/>
    </row>
    <row r="21" spans="1:10" ht="15.75" thickBot="1" x14ac:dyDescent="0.3">
      <c r="A21" s="74"/>
      <c r="B21" s="68"/>
      <c r="C21" s="68"/>
      <c r="D21" s="75"/>
      <c r="E21" s="75"/>
      <c r="F21" s="76"/>
      <c r="G21" s="75"/>
      <c r="J21" s="73"/>
    </row>
    <row r="22" spans="1:10" ht="15.75" thickBot="1" x14ac:dyDescent="0.3">
      <c r="A22" s="77" t="s">
        <v>55</v>
      </c>
      <c r="B22" s="78">
        <f>B16+B18+B19+B20</f>
        <v>7050000</v>
      </c>
      <c r="C22" s="78">
        <f t="shared" ref="C22:F22" si="0">C16+C18+C19+C20</f>
        <v>220973</v>
      </c>
      <c r="D22" s="78">
        <f t="shared" si="0"/>
        <v>-876233</v>
      </c>
      <c r="E22" s="78">
        <f t="shared" si="0"/>
        <v>96059</v>
      </c>
      <c r="F22" s="78">
        <f t="shared" si="0"/>
        <v>125849215</v>
      </c>
      <c r="G22" s="78">
        <f>SUM(B22:F22)</f>
        <v>132340014</v>
      </c>
      <c r="J22" s="73"/>
    </row>
    <row r="23" spans="1:10" x14ac:dyDescent="0.25">
      <c r="A23" s="79"/>
      <c r="B23" s="80"/>
      <c r="C23" s="80"/>
      <c r="D23" s="61"/>
      <c r="E23" s="61"/>
      <c r="F23" s="81"/>
      <c r="G23" s="61"/>
      <c r="J23" s="73"/>
    </row>
    <row r="24" spans="1:10" s="83" customFormat="1" ht="25.5" x14ac:dyDescent="0.25">
      <c r="A24" s="4" t="s">
        <v>4</v>
      </c>
      <c r="B24" s="4"/>
      <c r="C24" s="94" t="s">
        <v>3</v>
      </c>
      <c r="D24" s="94"/>
      <c r="E24" s="14"/>
      <c r="F24" s="82"/>
      <c r="G24" s="51"/>
      <c r="H24" s="83" t="s">
        <v>51</v>
      </c>
    </row>
    <row r="25" spans="1:10" s="85" customFormat="1" ht="12.75" x14ac:dyDescent="0.25">
      <c r="A25" s="5"/>
      <c r="B25" s="6"/>
      <c r="C25" s="95"/>
      <c r="D25" s="96"/>
      <c r="E25" s="84"/>
      <c r="F25" s="2"/>
      <c r="G25" s="2"/>
    </row>
    <row r="26" spans="1:10" s="83" customFormat="1" ht="12.75" x14ac:dyDescent="0.25">
      <c r="A26" s="4" t="s">
        <v>5</v>
      </c>
      <c r="B26" s="4"/>
      <c r="C26" s="94" t="s">
        <v>40</v>
      </c>
      <c r="D26" s="94"/>
      <c r="E26" s="14"/>
      <c r="F26" s="86"/>
      <c r="G26" s="86"/>
    </row>
    <row r="27" spans="1:10" x14ac:dyDescent="0.25">
      <c r="A27" s="17"/>
      <c r="B27" s="17"/>
      <c r="C27" s="97"/>
      <c r="D27" s="98"/>
      <c r="E27" s="87"/>
      <c r="H27" s="73"/>
    </row>
    <row r="28" spans="1:10" x14ac:dyDescent="0.25">
      <c r="A28" s="8"/>
    </row>
    <row r="31" spans="1:10" x14ac:dyDescent="0.25">
      <c r="D31" s="73"/>
      <c r="E31" s="73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ОДДС</vt:lpstr>
      <vt:lpstr>ОИК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2024-11-29T06:22:06Z</dcterms:modified>
</cp:coreProperties>
</file>